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Eiendom_ny\Eiendom felles\Styresaker\STYREMØTER 2016\#6 24.08.2016\Torbjørn\"/>
    </mc:Choice>
  </mc:AlternateContent>
  <bookViews>
    <workbookView xWindow="0" yWindow="0" windowWidth="28800" windowHeight="14232"/>
  </bookViews>
  <sheets>
    <sheet name="Tiltak 2016 2" sheetId="1" r:id="rId1"/>
  </sheets>
  <externalReferences>
    <externalReference r:id="rId2"/>
  </externalReferences>
  <definedNames>
    <definedName name="Ansatteliste">[1]!Ansatte[firma]</definedName>
    <definedName name="Kategoriliste">[1]!Kategorier[Kategori]</definedName>
    <definedName name="opsMin">MIN(#REF!)</definedName>
    <definedName name="prsMin">MIN(#REF!)</definedName>
    <definedName name="Varatun">MIN(#REF!)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7" i="1" l="1"/>
  <c r="C69" i="1"/>
  <c r="C63" i="1"/>
  <c r="C62" i="1"/>
  <c r="C60" i="1"/>
  <c r="C59" i="1"/>
  <c r="C58" i="1"/>
  <c r="C57" i="1"/>
  <c r="C56" i="1"/>
  <c r="C48" i="1"/>
  <c r="C47" i="1"/>
  <c r="C46" i="1"/>
  <c r="C45" i="1"/>
  <c r="C44" i="1"/>
  <c r="C43" i="1"/>
  <c r="C42" i="1"/>
  <c r="C40" i="1"/>
  <c r="C39" i="1"/>
  <c r="C38" i="1"/>
  <c r="C37" i="1"/>
  <c r="C36" i="1"/>
  <c r="C35" i="1"/>
  <c r="C34" i="1"/>
  <c r="C32" i="1"/>
  <c r="C31" i="1"/>
  <c r="C30" i="1"/>
  <c r="C29" i="1"/>
  <c r="C28" i="1"/>
  <c r="C27" i="1"/>
  <c r="C50" i="1" s="1"/>
  <c r="C21" i="1"/>
  <c r="C20" i="1"/>
  <c r="C19" i="1"/>
  <c r="C18" i="1"/>
  <c r="C17" i="1"/>
  <c r="C16" i="1"/>
  <c r="C15" i="1"/>
  <c r="C14" i="1"/>
  <c r="C13" i="1"/>
  <c r="C12" i="1"/>
  <c r="C4" i="1"/>
  <c r="C6" i="1" s="1"/>
  <c r="C64" i="1" l="1"/>
  <c r="C65" i="1" s="1"/>
  <c r="C22" i="1"/>
  <c r="C23" i="1" s="1"/>
  <c r="C68" i="1" l="1"/>
  <c r="C70" i="1" s="1"/>
</calcChain>
</file>

<file path=xl/sharedStrings.xml><?xml version="1.0" encoding="utf-8"?>
<sst xmlns="http://schemas.openxmlformats.org/spreadsheetml/2006/main" count="264" uniqueCount="172">
  <si>
    <t>Teknisk - drift</t>
  </si>
  <si>
    <t>Pri</t>
  </si>
  <si>
    <t>Tiltak</t>
  </si>
  <si>
    <t xml:space="preserve">Beløp </t>
  </si>
  <si>
    <t>Kommentar</t>
  </si>
  <si>
    <t>Reasfaltering</t>
  </si>
  <si>
    <t>Reasfaltering etter prioriterte lister. Det er utenom dette ikke planlagt reasfalteirng i 2016 grunnet manglende midler. Et godt tiltak for å redusere vedlikeholdsetterslepet, omfanget kan økes til om lag kr 3 millioner. Oppstart sommer (omgående) og fullføres i løpet av høsten 2016.</t>
  </si>
  <si>
    <t>Vedlikeholdsoppdrag i regi NAV</t>
  </si>
  <si>
    <t xml:space="preserve">Den lokale NAV-lederen deltar i etableringen av prosjekter/vedlikeholdsoppdrag hvor det er mulig å kombinere de midlene kommunen får med NAV sine tiltaksmidler. Kan se for seg et arbeidslag med arbeidsledig ungdom som under faglig ledelse utfører nevnte type oppdrag.
</t>
  </si>
  <si>
    <t>Sum</t>
  </si>
  <si>
    <t>Teknisk - investering</t>
  </si>
  <si>
    <t>Turvei Riska</t>
  </si>
  <si>
    <t>Oppgradering av turvei ved Frøylandsvatnet, i denne omgang den delen som ligger på kommunal grunn. Godt folkehelsetiltak. Prosess med innkjøp og planlegging er i gang. Oppstart i sommer og fullføres innen 2016.</t>
  </si>
  <si>
    <t>Juvelveien</t>
  </si>
  <si>
    <t>Hele strekket er i underkant av 1 kilometer, veien, fortau og sykkelfelt er i veldig dårlig forfatning og det trengs en oppgradering. Utskiftning av en del masser, ny kantstein og videre asfaltering i fortau, sykkelfelt, veibane. Godt tiltak som vil bedre trafikksikkerheten langs en viktig skolevei og oppgradere veien til en tilfredsstillende standard. Prosess med innkjøp og planlegging er i gang. Oppstart i sommer og fullføres innen 2016.</t>
  </si>
  <si>
    <t>Steingard langs Jærveien, Gand gravlund</t>
  </si>
  <si>
    <t>Dagens thujahekk langs Jærveien fikk for noen år siden honningsopp og ny innhegning trengs. Det foreslås å lø steingard som vil være en varig og verdig innhegning til Gravlunden som krever minimalt med vedlikehold. Mulig det må søkes godkjenning byggesak. Oppstart sensommer/høst og fullføres innen februar 2017.</t>
  </si>
  <si>
    <t>Eddaveien hovedlekeplass</t>
  </si>
  <si>
    <t>Lekeplasser med utstyr og fallunderlag har begrenset levetid og det er nødvendig å oppgradere Eddaveien hovedlekeplass. Oppstart høst og fullføres innen 2016.</t>
  </si>
  <si>
    <t>Turveier i flere bydeler</t>
  </si>
  <si>
    <t>Oppgradering av turveier og sammenkobling av turveinettet i flere bydeler. Oppstart sensommer og fullføres innen 2016.</t>
  </si>
  <si>
    <t>Gravlunder</t>
  </si>
  <si>
    <t>Mindre tiltak på gravlunder som reperasjoner og oppgradring av utstyr, installasjoner og bygningsmasse. Oppstart sommer 2016 og fullføres innen 2016.</t>
  </si>
  <si>
    <t>Skiskytteranlegg Melsheia</t>
  </si>
  <si>
    <t>Austråttveien, ny kantstein og asfalt</t>
  </si>
  <si>
    <t>Fortauet langs deler av Austråttveien (ca 625m) er i veldig dårlig stand. Ny kantstein på begge sider, asfaltering av fortau og asfaltering av veibane. Godt tiltak som bedrer trafikksikkerheten og gir strekket en tilfredsstillende standard. Oppstart sensommer 2016 og fullføres innen 2016.</t>
  </si>
  <si>
    <t>Lysløype Melsheia</t>
  </si>
  <si>
    <t>Lysløypen i Melsheia har per i dag luftspenn og gamle trestolper. Armaturer inneholder også kvikksølv som gjør at dette må oppgraderes innen få år etter EØS-direktiv. Foreslås å gå i gang med graving av kabel og nedsetting av fundamenter. Oppstart i 2016 og fullføres i 2017.</t>
  </si>
  <si>
    <t>Gamlaverksparken</t>
  </si>
  <si>
    <t>Etablering/opparbeidelse av park. Oppstart sensommer/høst 2016 og fullføres i 2017.</t>
  </si>
  <si>
    <t>Momskompensasjon</t>
  </si>
  <si>
    <t>Sandnes eiendomsselskap KF - drift</t>
  </si>
  <si>
    <t>Beløp  eks MVA</t>
  </si>
  <si>
    <t>ANS.</t>
  </si>
  <si>
    <t>Fag</t>
  </si>
  <si>
    <t>Iglemyr skole</t>
  </si>
  <si>
    <t>Oppussing av SFO-lokaler i to etasjer.</t>
  </si>
  <si>
    <t>CE</t>
  </si>
  <si>
    <t>Austrått skole</t>
  </si>
  <si>
    <t>Oppussing av seks klasserom + musikkrom/aula med lydtiltak.</t>
  </si>
  <si>
    <t>Aspervika skole</t>
  </si>
  <si>
    <t>Utskifting og oppgradering av SFO-kjøkken og utskifting og oppgradering av tak.</t>
  </si>
  <si>
    <t>Maler</t>
  </si>
  <si>
    <t>Ganddal skole</t>
  </si>
  <si>
    <t>Utskifting av tak til garasje, utskifting av inngangsdører til småskolen og igangsetting av sløydsal.</t>
  </si>
  <si>
    <t>BS</t>
  </si>
  <si>
    <t>Hana skole</t>
  </si>
  <si>
    <t>Blending av glassvegger mellom klasserom og ut mot gang, skifte glassdører og oppgradering av SFO-kjøkken.</t>
  </si>
  <si>
    <t>Hommersåk skole</t>
  </si>
  <si>
    <t>Oppussing av klasserom, personalrom og toalett.</t>
  </si>
  <si>
    <t>Høle skole</t>
  </si>
  <si>
    <t>Skifte vinduer på fasade mot nord og lekkasje i vinduer i Arb.rom. Utvidelse av arbeidsrom/nybygg.</t>
  </si>
  <si>
    <t>Lurahammaren ungdomsskole</t>
  </si>
  <si>
    <t>Oppmaling av klasseromfløyer og utvendig maling, samt mer utendørsbelysning.</t>
  </si>
  <si>
    <t>Stangeland skole</t>
  </si>
  <si>
    <t>Oppgradering av klasserom i eldre del + akustikk.</t>
  </si>
  <si>
    <t>Sviland skole</t>
  </si>
  <si>
    <t>Retekking av tak på skolebygg og maling av fasade.</t>
  </si>
  <si>
    <t>Åse bo- og aktivitetssenter</t>
  </si>
  <si>
    <t>Fikse tak. Takfolie har mye lappinger og lekkasjer.</t>
  </si>
  <si>
    <t>IH 2611</t>
  </si>
  <si>
    <t>Fikse yttervegger og fasader i pusset mur. Sprekker og setningsskader.</t>
  </si>
  <si>
    <t>Lura bo- og aktivitetssenter</t>
  </si>
  <si>
    <t>Fikse dører og vinduer med store sprekker mellom karm og glass.</t>
  </si>
  <si>
    <t>Trones bo- og aktivitetssenter</t>
  </si>
  <si>
    <t>Impregnere teglvegger. 750 pr m2 med stillas og imp. Murer</t>
  </si>
  <si>
    <t>Rovik bo- og aktivitetssenter</t>
  </si>
  <si>
    <t>Utskifting av tak.</t>
  </si>
  <si>
    <t>Serviceleiligheter</t>
  </si>
  <si>
    <t>Oppussing av serviceleiligheter.</t>
  </si>
  <si>
    <t>IH 2653</t>
  </si>
  <si>
    <t>Langgata 72, gamle kulturskolen</t>
  </si>
  <si>
    <t>Sikring av takstein.</t>
  </si>
  <si>
    <t>Fogdahuset</t>
  </si>
  <si>
    <t>Haugen 25</t>
  </si>
  <si>
    <t>Nytt tak utvendig.</t>
  </si>
  <si>
    <t>Skeiane eldresenter</t>
  </si>
  <si>
    <t>Oppussing og utvendig maling.</t>
  </si>
  <si>
    <t>IH 3858</t>
  </si>
  <si>
    <t>Austråtthallen</t>
  </si>
  <si>
    <t>Utskifting av innvendige dører og utbedring av lys i hallen.</t>
  </si>
  <si>
    <t>Gåshaugen, Agneveien</t>
  </si>
  <si>
    <t>18 nye sikringsskap, bemerket på tilsynsrapport fra Lyse.</t>
  </si>
  <si>
    <t>TSS</t>
  </si>
  <si>
    <t>Sandnes kunst- og kulturhus KF</t>
  </si>
  <si>
    <t xml:space="preserve">Behov for en mindre ombygging i Liten Sal på kulturhuset for å tilpasse salen til RAS sitt behov. </t>
  </si>
  <si>
    <t>Sandnes eiendomsselskap KF - investering</t>
  </si>
  <si>
    <t>Beløp  inkl MVA</t>
  </si>
  <si>
    <t>Toaletter skoler</t>
  </si>
  <si>
    <t>Oppgradering av toaletter i småskoler med vegghengt toalett og belegg.</t>
  </si>
  <si>
    <t>Hana barnehage</t>
  </si>
  <si>
    <t>Nødvendig oppgradering på grunn av manglende godkjenning.</t>
  </si>
  <si>
    <t>SD/IH</t>
  </si>
  <si>
    <t>IB/IH</t>
  </si>
  <si>
    <t>Renovering og utskifting av VVS-anlegg. Vannrør og avløpsrør har mange lekkasjer.</t>
  </si>
  <si>
    <t>IH</t>
  </si>
  <si>
    <t>Langgata 76 (gamle husmorskolen)</t>
  </si>
  <si>
    <t>Sikringstiltak på tak og fasade. Inngangsparti</t>
  </si>
  <si>
    <t>Universell utforming</t>
  </si>
  <si>
    <t>Diverse tiltak for å oppfylle krav til universell utforming, inkludert installasjon av noen heiser.</t>
  </si>
  <si>
    <t>Sykkelstativ skoler</t>
  </si>
  <si>
    <t>Supplering og montering av nye sykkelstativ på alle skoler med behov.</t>
  </si>
  <si>
    <t>Totalt alle tiltak</t>
  </si>
  <si>
    <t>Sum tiltak</t>
  </si>
  <si>
    <t>Tilskudd</t>
  </si>
  <si>
    <t>Differanse</t>
  </si>
  <si>
    <t>leverandør er lærebedrift?</t>
  </si>
  <si>
    <t>Fremdrift</t>
  </si>
  <si>
    <t xml:space="preserve">Skifte tak. </t>
  </si>
  <si>
    <t>Hvem utfører oppdraget?</t>
  </si>
  <si>
    <t>Ja</t>
  </si>
  <si>
    <t>Ikke startet</t>
  </si>
  <si>
    <t>Kjøkken bestilt</t>
  </si>
  <si>
    <t>Sysselsettings-effekt</t>
  </si>
  <si>
    <t>Rammeavtale: Nysted, Sagen, Apply</t>
  </si>
  <si>
    <t xml:space="preserve">Anbuds- konkurranse </t>
  </si>
  <si>
    <t>Rammeavtale: Sagen, Time Alu.</t>
  </si>
  <si>
    <t>Oppstart byggearbeid august</t>
  </si>
  <si>
    <t>Byggearbeid ferdigstilt  uke 33</t>
  </si>
  <si>
    <t xml:space="preserve">Byggearbeid satt i bestilling </t>
  </si>
  <si>
    <t>Prosjektering pågår</t>
  </si>
  <si>
    <t xml:space="preserve">Prosjektering pågår </t>
  </si>
  <si>
    <t>Arkipartner engasjert som arkitekt, byggearbeid lyses ut på anbudskon-kurranse</t>
  </si>
  <si>
    <t>Ferdig innvendig, utvendige arbeider igangsatt</t>
  </si>
  <si>
    <t>Maler, elektro</t>
  </si>
  <si>
    <t>Rammeavtale: Nysted, Apply</t>
  </si>
  <si>
    <t>Byggearbeid ferdigstilt uke 33</t>
  </si>
  <si>
    <t>Maler, taktekking</t>
  </si>
  <si>
    <t>Mini konkurranse</t>
  </si>
  <si>
    <t>Maler, tømmer, rør</t>
  </si>
  <si>
    <t>Rammeavtale: Nysted, Sagen, Midbøe</t>
  </si>
  <si>
    <t xml:space="preserve">Prosjektering pågår, oppstart byggearbeid september </t>
  </si>
  <si>
    <t>taktekking</t>
  </si>
  <si>
    <t>ikke startet</t>
  </si>
  <si>
    <t>ja</t>
  </si>
  <si>
    <t>Murer</t>
  </si>
  <si>
    <t xml:space="preserve">Tilbudsfore-spørsel til rammeavtale-part </t>
  </si>
  <si>
    <t>Rambøll engasjert som RIB Byggearbeid lyses ut på anbudskon- kurranse</t>
  </si>
  <si>
    <t>Rambøll engasjert som RIB, byggarbeider lyses ut som mini konkurranse</t>
  </si>
  <si>
    <t>tømrer, taktekking</t>
  </si>
  <si>
    <t>Maler, tømrer, elektro</t>
  </si>
  <si>
    <t>Maler, tømrer, ventilasjon, elektro</t>
  </si>
  <si>
    <t>Tømrer</t>
  </si>
  <si>
    <t>Tømrer, maler, elektro</t>
  </si>
  <si>
    <t>Tømrer, elektro, ventilasjon, maler, rør</t>
  </si>
  <si>
    <t>Maler, elektro, vvs, tømrer</t>
  </si>
  <si>
    <t xml:space="preserve">Arbeid igangsatt: leilighet 1 ferdigstilt til uke 36, leilighet 2 igangsettes sept/okt, tilbudsforespørsel sendt på leilgheter i i bl.a. Lunde- og Rovik boas </t>
  </si>
  <si>
    <t>Rammeavtale: Nysted, Apply, HABI, Sagen, Midbøe</t>
  </si>
  <si>
    <t>Rammeavtale: Nysted</t>
  </si>
  <si>
    <t>Arbeid bestilt</t>
  </si>
  <si>
    <t>Rammeavtale: Sagen</t>
  </si>
  <si>
    <t>Omdis-ponert til rehab. Kulturhuset (pipe)</t>
  </si>
  <si>
    <t>Multiconsult engasjert som RIB</t>
  </si>
  <si>
    <t>IOB</t>
  </si>
  <si>
    <t>Befaring med Nysted og Fylkeantikvar avholdt. Pga. ferieavikling må det avtales ny befaring med byantikvar for avklaring av verneregler og gjennom-føring av tiltak</t>
  </si>
  <si>
    <t>Rammeavtale: Bravida</t>
  </si>
  <si>
    <r>
      <t>Rehabilitering av om lag 30 rom. Kontor, beboerrom, korridorer og bad (850m</t>
    </r>
    <r>
      <rPr>
        <sz val="12"/>
        <color theme="1"/>
        <rFont val="Calibri"/>
        <family val="2"/>
      </rPr>
      <t>²).</t>
    </r>
    <r>
      <rPr>
        <sz val="12"/>
        <color rgb="FFFF0000"/>
        <rFont val="Calibri"/>
        <family val="2"/>
      </rPr>
      <t xml:space="preserve"> 29/6 Avtalt: Starter med å lage minikonkurranse på vinduer og dører. Antatt kr 1 5 mill kr</t>
    </r>
  </si>
  <si>
    <r>
      <t xml:space="preserve">Rehabilitering og renovering av fasader og utbedring av fuktskader. </t>
    </r>
    <r>
      <rPr>
        <sz val="12"/>
        <color rgb="FFFF0000"/>
        <rFont val="Calibri"/>
        <family val="2"/>
        <scheme val="minor"/>
      </rPr>
      <t xml:space="preserve">29/6 Starter med Balkonger tas med RIB antatt kr 600 000,- </t>
    </r>
  </si>
  <si>
    <t>Rambøll engasjert som RIB. Byggearbeider lyses ut på mini-konkurranse</t>
  </si>
  <si>
    <t>tømrer, maler, elektro</t>
  </si>
  <si>
    <t>tømrer</t>
  </si>
  <si>
    <t>Byggearbeid lyses ut som mini konkurranse</t>
  </si>
  <si>
    <t>rør</t>
  </si>
  <si>
    <t>Norconsult engasjert som RIV. Byggearbeid lyses ut som mini konkurranse</t>
  </si>
  <si>
    <t>Byggearbeid bestilt</t>
  </si>
  <si>
    <t>Byggearbeid satt i bestilling</t>
  </si>
  <si>
    <t xml:space="preserve">ikke startet </t>
  </si>
  <si>
    <t>hkl</t>
  </si>
  <si>
    <t>Pri+A26:J26</t>
  </si>
  <si>
    <t xml:space="preserve">  ikke startet</t>
  </si>
  <si>
    <t xml:space="preserve">  igangsatt, prosjekteres eller under gjennomføring</t>
  </si>
  <si>
    <t xml:space="preserve">  ferdigstilt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</si>
</sst>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64" formatCode="_ * #,##0_ ;_ * \-#,##0_ ;_ * &quot;-&quot;??_ ;_ @_ "/>
  </numFmts>
  <fonts count="10" x14ac:knownFonts="1">
    <font>
      <sz val="11"/>
      <color theme="1"/>
      <name val="Calibri"/>
      <family val="2"/>
      <scheme val="minor"/>
    </font>
    <font>
      <sz val="11"/>
      <color theme="1"/>
      <name val="Calibri"/>
      <family val="2"/>
      <scheme val="minor"/>
    </font>
    <font>
      <b/>
      <sz val="12"/>
      <color theme="1"/>
      <name val="Calibri"/>
      <family val="2"/>
      <scheme val="minor"/>
    </font>
    <font>
      <sz val="12"/>
      <color theme="1"/>
      <name val="Calibri"/>
      <family val="2"/>
      <scheme val="minor"/>
    </font>
    <font>
      <sz val="12"/>
      <color rgb="FF000000"/>
      <name val="Calibri"/>
      <family val="2"/>
      <scheme val="minor"/>
    </font>
    <font>
      <sz val="12"/>
      <color rgb="FFFF0000"/>
      <name val="Calibri"/>
      <family val="2"/>
      <scheme val="minor"/>
    </font>
    <font>
      <sz val="12"/>
      <color rgb="FFFF0000"/>
      <name val="Calibri"/>
      <family val="2"/>
    </font>
    <font>
      <sz val="12"/>
      <color theme="1"/>
      <name val="Calibri"/>
      <family val="2"/>
    </font>
    <font>
      <sz val="12"/>
      <name val="Calibri"/>
      <family val="2"/>
      <scheme val="minor"/>
    </font>
    <font>
      <b/>
      <sz val="11"/>
      <color theme="1"/>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rgb="FFFFFF99"/>
        <bgColor indexed="64"/>
      </patternFill>
    </fill>
    <fill>
      <patternFill patternType="solid">
        <fgColor rgb="FFFFC000"/>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5" tint="0.59996337778862885"/>
        <bgColor indexed="64"/>
      </patternFill>
    </fill>
  </fills>
  <borders count="3">
    <border>
      <left/>
      <right/>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88">
    <xf numFmtId="0" fontId="0" fillId="0" borderId="0" xfId="0"/>
    <xf numFmtId="0" fontId="2" fillId="2" borderId="0" xfId="0" applyFont="1" applyFill="1"/>
    <xf numFmtId="0" fontId="3" fillId="2" borderId="0" xfId="0" applyFont="1" applyFill="1"/>
    <xf numFmtId="0" fontId="3" fillId="2" borderId="0" xfId="0" applyFont="1" applyFill="1" applyAlignment="1">
      <alignment horizontal="center" vertical="center"/>
    </xf>
    <xf numFmtId="0" fontId="3" fillId="0" borderId="0" xfId="0" applyFont="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left" vertical="center"/>
    </xf>
    <xf numFmtId="0" fontId="2" fillId="3" borderId="1" xfId="0" applyFont="1" applyFill="1" applyBorder="1" applyAlignment="1">
      <alignment horizontal="center" vertical="center" wrapText="1"/>
    </xf>
    <xf numFmtId="0" fontId="2" fillId="3" borderId="0" xfId="0" applyFont="1" applyFill="1" applyBorder="1" applyAlignment="1">
      <alignment horizontal="center" vertical="center"/>
    </xf>
    <xf numFmtId="0" fontId="3" fillId="0" borderId="1" xfId="0" applyFont="1" applyBorder="1" applyAlignment="1">
      <alignment horizontal="center" vertical="top"/>
    </xf>
    <xf numFmtId="0" fontId="4" fillId="0" borderId="1" xfId="0" applyFont="1" applyBorder="1" applyAlignment="1">
      <alignment vertical="top"/>
    </xf>
    <xf numFmtId="164" fontId="3" fillId="0" borderId="1" xfId="1" applyNumberFormat="1" applyFont="1" applyBorder="1" applyAlignment="1">
      <alignment vertical="top"/>
    </xf>
    <xf numFmtId="0" fontId="4" fillId="0" borderId="1" xfId="0" applyFont="1" applyBorder="1" applyAlignment="1">
      <alignment wrapText="1"/>
    </xf>
    <xf numFmtId="0" fontId="4" fillId="0" borderId="0" xfId="0" applyFont="1" applyBorder="1" applyAlignment="1">
      <alignment horizontal="center" vertical="center" wrapText="1"/>
    </xf>
    <xf numFmtId="0" fontId="3" fillId="0" borderId="1" xfId="0" applyFont="1" applyBorder="1"/>
    <xf numFmtId="164" fontId="3" fillId="0" borderId="1" xfId="0" applyNumberFormat="1" applyFont="1" applyBorder="1"/>
    <xf numFmtId="0" fontId="3" fillId="0" borderId="0" xfId="0" applyFont="1" applyBorder="1" applyAlignment="1">
      <alignment horizontal="center" vertical="center"/>
    </xf>
    <xf numFmtId="0" fontId="3" fillId="0" borderId="0" xfId="0" applyFont="1" applyBorder="1"/>
    <xf numFmtId="164" fontId="3" fillId="0" borderId="0" xfId="0" applyNumberFormat="1" applyFont="1" applyBorder="1"/>
    <xf numFmtId="0" fontId="3" fillId="0" borderId="0" xfId="0" applyFont="1"/>
    <xf numFmtId="0" fontId="3" fillId="0" borderId="0" xfId="0" applyFont="1" applyAlignment="1">
      <alignment horizontal="center" vertical="center"/>
    </xf>
    <xf numFmtId="0" fontId="3" fillId="0" borderId="1" xfId="0" applyFont="1" applyBorder="1" applyAlignment="1">
      <alignment vertical="top"/>
    </xf>
    <xf numFmtId="0" fontId="3" fillId="0" borderId="1" xfId="0" applyFont="1" applyBorder="1" applyAlignment="1">
      <alignment wrapText="1"/>
    </xf>
    <xf numFmtId="0" fontId="3" fillId="0" borderId="0" xfId="0" applyFont="1" applyBorder="1" applyAlignment="1">
      <alignment horizontal="center" vertical="center" wrapText="1"/>
    </xf>
    <xf numFmtId="0" fontId="5" fillId="0" borderId="1" xfId="0" applyFont="1" applyBorder="1" applyAlignment="1">
      <alignment horizontal="center" vertical="top"/>
    </xf>
    <xf numFmtId="0" fontId="5" fillId="0" borderId="1" xfId="0" applyFont="1" applyBorder="1" applyAlignment="1">
      <alignment vertical="top"/>
    </xf>
    <xf numFmtId="164" fontId="5" fillId="0" borderId="1" xfId="1" applyNumberFormat="1" applyFont="1" applyBorder="1" applyAlignment="1">
      <alignment vertical="top"/>
    </xf>
    <xf numFmtId="0" fontId="5" fillId="0" borderId="1" xfId="0" applyFont="1" applyBorder="1" applyAlignment="1">
      <alignment wrapText="1"/>
    </xf>
    <xf numFmtId="0" fontId="5" fillId="0" borderId="0" xfId="0" applyFont="1" applyBorder="1" applyAlignment="1">
      <alignment horizontal="center" vertical="center" wrapText="1"/>
    </xf>
    <xf numFmtId="0" fontId="6" fillId="0" borderId="1" xfId="0" applyFont="1" applyBorder="1" applyAlignment="1">
      <alignment vertical="top" wrapText="1"/>
    </xf>
    <xf numFmtId="164" fontId="5" fillId="0" borderId="2" xfId="1" applyNumberFormat="1" applyFont="1" applyBorder="1" applyAlignment="1">
      <alignment vertical="top"/>
    </xf>
    <xf numFmtId="0" fontId="2" fillId="4" borderId="1" xfId="0" applyFont="1" applyFill="1" applyBorder="1" applyAlignment="1">
      <alignment horizontal="center" vertical="center"/>
    </xf>
    <xf numFmtId="0" fontId="2" fillId="4" borderId="1" xfId="0" applyFont="1" applyFill="1" applyBorder="1" applyAlignment="1">
      <alignment horizontal="left" vertical="center"/>
    </xf>
    <xf numFmtId="0" fontId="2" fillId="4"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0" xfId="0" applyFont="1" applyAlignment="1">
      <alignment vertical="top"/>
    </xf>
    <xf numFmtId="0" fontId="3" fillId="2" borderId="0" xfId="0" applyFont="1" applyFill="1" applyAlignment="1">
      <alignment vertical="top"/>
    </xf>
    <xf numFmtId="0" fontId="2" fillId="4" borderId="1" xfId="0" applyFont="1" applyFill="1" applyBorder="1" applyAlignment="1">
      <alignment horizontal="center" vertical="top"/>
    </xf>
    <xf numFmtId="0" fontId="2" fillId="0" borderId="1" xfId="0" applyFont="1" applyBorder="1"/>
    <xf numFmtId="164" fontId="2" fillId="0" borderId="1" xfId="0" applyNumberFormat="1" applyFont="1" applyBorder="1"/>
    <xf numFmtId="164" fontId="3" fillId="0" borderId="0" xfId="0" applyNumberFormat="1" applyFont="1"/>
    <xf numFmtId="164" fontId="3" fillId="0" borderId="0" xfId="1" applyNumberFormat="1" applyFont="1"/>
    <xf numFmtId="0" fontId="3" fillId="5" borderId="1" xfId="0" applyFont="1" applyFill="1" applyBorder="1" applyAlignment="1">
      <alignment horizontal="center" vertical="top"/>
    </xf>
    <xf numFmtId="0" fontId="3" fillId="5" borderId="1" xfId="0" applyFont="1" applyFill="1" applyBorder="1" applyAlignment="1">
      <alignment vertical="top"/>
    </xf>
    <xf numFmtId="164" fontId="3" fillId="5" borderId="1" xfId="1" applyNumberFormat="1" applyFont="1" applyFill="1" applyBorder="1" applyAlignment="1">
      <alignment vertical="top"/>
    </xf>
    <xf numFmtId="0" fontId="3" fillId="5" borderId="1" xfId="0" applyFont="1" applyFill="1" applyBorder="1" applyAlignment="1">
      <alignment vertical="top" wrapText="1"/>
    </xf>
    <xf numFmtId="0" fontId="3" fillId="5" borderId="1" xfId="0" applyFont="1" applyFill="1" applyBorder="1" applyAlignment="1">
      <alignment horizontal="center" vertical="center" wrapText="1"/>
    </xf>
    <xf numFmtId="0" fontId="4" fillId="5" borderId="1" xfId="0" applyFont="1" applyFill="1" applyBorder="1" applyAlignment="1">
      <alignment vertical="top" wrapText="1"/>
    </xf>
    <xf numFmtId="0" fontId="4" fillId="5" borderId="1" xfId="0" applyFont="1" applyFill="1" applyBorder="1" applyAlignment="1">
      <alignment horizontal="center" vertical="center" wrapText="1"/>
    </xf>
    <xf numFmtId="0" fontId="0" fillId="5"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0" xfId="0" applyFont="1" applyAlignment="1">
      <alignment horizontal="center" vertical="center" wrapText="1"/>
    </xf>
    <xf numFmtId="0" fontId="9" fillId="4" borderId="1" xfId="0" applyFont="1" applyFill="1" applyBorder="1" applyAlignment="1">
      <alignment horizontal="center" vertical="center" wrapText="1"/>
    </xf>
    <xf numFmtId="0" fontId="3" fillId="7" borderId="1" xfId="0" applyFont="1" applyFill="1" applyBorder="1" applyAlignment="1">
      <alignment horizontal="center" vertical="top"/>
    </xf>
    <xf numFmtId="0" fontId="3" fillId="7" borderId="1" xfId="0" applyFont="1" applyFill="1" applyBorder="1" applyAlignment="1">
      <alignment vertical="top"/>
    </xf>
    <xf numFmtId="164" fontId="3" fillId="7" borderId="1" xfId="1" applyNumberFormat="1" applyFont="1" applyFill="1" applyBorder="1" applyAlignment="1">
      <alignment vertical="top"/>
    </xf>
    <xf numFmtId="0" fontId="3" fillId="7" borderId="1" xfId="0" applyFont="1" applyFill="1" applyBorder="1" applyAlignment="1">
      <alignment vertical="top" wrapText="1"/>
    </xf>
    <xf numFmtId="0" fontId="3" fillId="7" borderId="1" xfId="0" applyFont="1" applyFill="1" applyBorder="1" applyAlignment="1">
      <alignment horizontal="center" vertical="center" wrapText="1"/>
    </xf>
    <xf numFmtId="0" fontId="0" fillId="7" borderId="1" xfId="0" applyFont="1" applyFill="1" applyBorder="1" applyAlignment="1">
      <alignment horizontal="center" vertical="center" wrapText="1"/>
    </xf>
    <xf numFmtId="0" fontId="4" fillId="7" borderId="1" xfId="0" applyFont="1" applyFill="1" applyBorder="1" applyAlignment="1">
      <alignment vertical="top" wrapText="1"/>
    </xf>
    <xf numFmtId="0" fontId="4" fillId="7" borderId="1" xfId="0" applyFont="1" applyFill="1" applyBorder="1" applyAlignment="1">
      <alignment horizontal="center" vertical="center" wrapText="1"/>
    </xf>
    <xf numFmtId="0" fontId="3" fillId="7" borderId="1" xfId="0" applyFont="1" applyFill="1" applyBorder="1" applyAlignment="1">
      <alignment wrapText="1"/>
    </xf>
    <xf numFmtId="0" fontId="4" fillId="7" borderId="1" xfId="0" applyFont="1" applyFill="1" applyBorder="1" applyAlignment="1">
      <alignment vertical="top"/>
    </xf>
    <xf numFmtId="0" fontId="4" fillId="7" borderId="1" xfId="0" applyFont="1" applyFill="1" applyBorder="1" applyAlignment="1">
      <alignment horizontal="center" vertical="center"/>
    </xf>
    <xf numFmtId="0" fontId="3" fillId="8" borderId="1" xfId="0" applyFont="1" applyFill="1" applyBorder="1" applyAlignment="1">
      <alignment horizontal="center" vertical="top"/>
    </xf>
    <xf numFmtId="0" fontId="3" fillId="8" borderId="1" xfId="0" applyFont="1" applyFill="1" applyBorder="1" applyAlignment="1">
      <alignment vertical="top"/>
    </xf>
    <xf numFmtId="164" fontId="3" fillId="8" borderId="1" xfId="1" applyNumberFormat="1" applyFont="1" applyFill="1" applyBorder="1" applyAlignment="1">
      <alignment vertical="top"/>
    </xf>
    <xf numFmtId="0" fontId="4" fillId="8" borderId="1" xfId="0" applyFont="1" applyFill="1" applyBorder="1" applyAlignment="1">
      <alignment vertical="top"/>
    </xf>
    <xf numFmtId="0" fontId="4" fillId="8" borderId="1" xfId="0" applyFont="1" applyFill="1" applyBorder="1" applyAlignment="1">
      <alignment horizontal="center" vertical="center"/>
    </xf>
    <xf numFmtId="0" fontId="0" fillId="8" borderId="1" xfId="0" applyFont="1" applyFill="1" applyBorder="1" applyAlignment="1">
      <alignment horizontal="center" vertical="center" wrapText="1"/>
    </xf>
    <xf numFmtId="0" fontId="4" fillId="8" borderId="1" xfId="0" applyFont="1" applyFill="1" applyBorder="1" applyAlignment="1">
      <alignment vertical="top" wrapText="1"/>
    </xf>
    <xf numFmtId="0" fontId="4" fillId="8" borderId="1" xfId="0" applyFont="1" applyFill="1" applyBorder="1" applyAlignment="1">
      <alignment horizontal="center" vertical="center" wrapText="1"/>
    </xf>
    <xf numFmtId="0" fontId="3" fillId="8" borderId="1" xfId="0" applyFont="1" applyFill="1" applyBorder="1" applyAlignment="1">
      <alignment vertical="top" wrapText="1"/>
    </xf>
    <xf numFmtId="0" fontId="3" fillId="8" borderId="1" xfId="0" applyFont="1" applyFill="1" applyBorder="1" applyAlignment="1">
      <alignment horizontal="center" vertical="center" wrapText="1"/>
    </xf>
    <xf numFmtId="0" fontId="8" fillId="7" borderId="1" xfId="0" applyFont="1" applyFill="1" applyBorder="1" applyAlignment="1">
      <alignment vertical="top"/>
    </xf>
    <xf numFmtId="164" fontId="8" fillId="7" borderId="1" xfId="1" applyNumberFormat="1" applyFont="1" applyFill="1" applyBorder="1" applyAlignment="1">
      <alignment vertical="top"/>
    </xf>
    <xf numFmtId="0" fontId="8" fillId="7" borderId="1" xfId="0" applyFont="1" applyFill="1" applyBorder="1" applyAlignment="1">
      <alignment vertical="top" wrapText="1"/>
    </xf>
    <xf numFmtId="0" fontId="5" fillId="8" borderId="1" xfId="0" applyFont="1" applyFill="1" applyBorder="1" applyAlignment="1">
      <alignment horizontal="center" vertical="top"/>
    </xf>
    <xf numFmtId="0" fontId="5" fillId="8" borderId="1" xfId="0" applyFont="1" applyFill="1" applyBorder="1" applyAlignment="1">
      <alignment vertical="top"/>
    </xf>
    <xf numFmtId="164" fontId="5" fillId="8" borderId="1" xfId="1" applyNumberFormat="1" applyFont="1" applyFill="1" applyBorder="1" applyAlignment="1">
      <alignment vertical="top"/>
    </xf>
    <xf numFmtId="0" fontId="5" fillId="8" borderId="1" xfId="0" applyFont="1" applyFill="1" applyBorder="1" applyAlignment="1">
      <alignment vertical="top" wrapText="1"/>
    </xf>
    <xf numFmtId="0" fontId="5" fillId="8" borderId="1" xfId="0" applyFont="1" applyFill="1" applyBorder="1" applyAlignment="1">
      <alignment horizontal="center" vertical="center" wrapText="1"/>
    </xf>
    <xf numFmtId="0" fontId="2" fillId="6" borderId="1" xfId="0" applyFont="1" applyFill="1" applyBorder="1" applyAlignment="1">
      <alignment horizontal="center" vertical="center"/>
    </xf>
    <xf numFmtId="0" fontId="2" fillId="6" borderId="1" xfId="0" applyFont="1" applyFill="1" applyBorder="1" applyAlignment="1">
      <alignment horizontal="left" vertical="center"/>
    </xf>
    <xf numFmtId="0" fontId="2" fillId="6" borderId="1" xfId="0" applyFont="1" applyFill="1" applyBorder="1" applyAlignment="1">
      <alignment horizontal="center" vertical="center" wrapText="1"/>
    </xf>
    <xf numFmtId="0" fontId="3" fillId="9" borderId="1" xfId="0" applyFont="1" applyFill="1" applyBorder="1"/>
    <xf numFmtId="0" fontId="3" fillId="10" borderId="1" xfId="0" applyFont="1" applyFill="1" applyBorder="1"/>
    <xf numFmtId="0" fontId="3" fillId="5" borderId="1" xfId="0" applyFont="1" applyFill="1" applyBorder="1"/>
  </cellXfs>
  <cellStyles count="2">
    <cellStyle name="Komma" xfId="1" builtinId="3"/>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238125</xdr:colOff>
      <xdr:row>16</xdr:row>
      <xdr:rowOff>352425</xdr:rowOff>
    </xdr:from>
    <xdr:to>
      <xdr:col>10</xdr:col>
      <xdr:colOff>0</xdr:colOff>
      <xdr:row>20</xdr:row>
      <xdr:rowOff>314325</xdr:rowOff>
    </xdr:to>
    <xdr:sp macro="" textlink="">
      <xdr:nvSpPr>
        <xdr:cNvPr id="2" name="TekstSylinder 1"/>
        <xdr:cNvSpPr txBox="1"/>
      </xdr:nvSpPr>
      <xdr:spPr>
        <a:xfrm>
          <a:off x="5829300" y="0"/>
          <a:ext cx="7962900"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0" i="0" u="none" strike="noStrike">
              <a:solidFill>
                <a:srgbClr val="1F497D"/>
              </a:solidFill>
              <a:effectLst/>
              <a:latin typeface="Calibri" panose="020F0502020204030204" pitchFamily="34" charset="0"/>
            </a:rPr>
            <a:t>Agenda:</a:t>
          </a:r>
          <a:r>
            <a:rPr lang="nb-NO">
              <a:effectLst/>
            </a:rPr>
            <a:t> </a:t>
          </a:r>
        </a:p>
        <a:p>
          <a:r>
            <a:rPr lang="nb-NO" sz="1100" b="0" i="0" u="none" strike="noStrike">
              <a:solidFill>
                <a:srgbClr val="1F497D"/>
              </a:solidFill>
              <a:effectLst/>
              <a:latin typeface="Symbol" panose="05050102010706020507" pitchFamily="18" charset="2"/>
              <a:ea typeface="Symbol" panose="05050102010706020507" pitchFamily="18" charset="2"/>
              <a:cs typeface="Symbol" panose="05050102010706020507" pitchFamily="18" charset="2"/>
            </a:rPr>
            <a:t>·</a:t>
          </a:r>
          <a:r>
            <a:rPr lang="nb-NO" sz="700" b="0" i="0" u="none" strike="noStrike">
              <a:solidFill>
                <a:srgbClr val="1F497D"/>
              </a:solidFill>
              <a:effectLst/>
              <a:latin typeface="Times New Roman" panose="02020603050405020304" pitchFamily="18" charset="0"/>
              <a:ea typeface="Symbol" panose="05050102010706020507" pitchFamily="18" charset="2"/>
              <a:cs typeface="Symbol" panose="05050102010706020507" pitchFamily="18" charset="2"/>
            </a:rPr>
            <a:t>         </a:t>
          </a:r>
          <a:r>
            <a:rPr lang="nb-NO" sz="1100" b="0" i="0" u="none" strike="noStrike">
              <a:solidFill>
                <a:srgbClr val="1F497D"/>
              </a:solidFill>
              <a:effectLst/>
              <a:latin typeface="Calibri" panose="020F0502020204030204" pitchFamily="34" charset="0"/>
              <a:ea typeface="Symbol" panose="05050102010706020507" pitchFamily="18" charset="2"/>
              <a:cs typeface="Symbol" panose="05050102010706020507" pitchFamily="18" charset="2"/>
            </a:rPr>
            <a:t>Gjennomgåelse av tiltakslisten</a:t>
          </a:r>
          <a:r>
            <a:rPr lang="nb-NO">
              <a:effectLst/>
            </a:rPr>
            <a:t> </a:t>
          </a:r>
        </a:p>
        <a:p>
          <a:r>
            <a:rPr lang="nb-NO" sz="1100" b="0" i="0" u="none" strike="noStrike">
              <a:solidFill>
                <a:srgbClr val="1F497D"/>
              </a:solidFill>
              <a:effectLst/>
              <a:latin typeface="Symbol" panose="05050102010706020507" pitchFamily="18" charset="2"/>
              <a:ea typeface="Symbol" panose="05050102010706020507" pitchFamily="18" charset="2"/>
              <a:cs typeface="Symbol" panose="05050102010706020507" pitchFamily="18" charset="2"/>
            </a:rPr>
            <a:t>·</a:t>
          </a:r>
          <a:r>
            <a:rPr lang="nb-NO" sz="700" b="0" i="0" u="none" strike="noStrike">
              <a:solidFill>
                <a:srgbClr val="1F497D"/>
              </a:solidFill>
              <a:effectLst/>
              <a:latin typeface="Times New Roman" panose="02020603050405020304" pitchFamily="18" charset="0"/>
              <a:ea typeface="Symbol" panose="05050102010706020507" pitchFamily="18" charset="2"/>
              <a:cs typeface="Symbol" panose="05050102010706020507" pitchFamily="18" charset="2"/>
            </a:rPr>
            <a:t>         </a:t>
          </a:r>
          <a:r>
            <a:rPr lang="nb-NO" sz="1100" b="0" i="0" u="none" strike="noStrike">
              <a:solidFill>
                <a:srgbClr val="1F497D"/>
              </a:solidFill>
              <a:effectLst/>
              <a:latin typeface="Calibri" panose="020F0502020204030204" pitchFamily="34" charset="0"/>
              <a:ea typeface="Symbol" panose="05050102010706020507" pitchFamily="18" charset="2"/>
              <a:cs typeface="Symbol" panose="05050102010706020507" pitchFamily="18" charset="2"/>
            </a:rPr>
            <a:t>Angi hvilke fagdisipliner som involveres i de enkelte tiltakene</a:t>
          </a:r>
          <a:r>
            <a:rPr lang="nb-NO">
              <a:effectLst/>
            </a:rPr>
            <a:t> </a:t>
          </a:r>
        </a:p>
        <a:p>
          <a:r>
            <a:rPr lang="nb-NO" sz="1100" b="0" i="0" u="none" strike="noStrike">
              <a:solidFill>
                <a:srgbClr val="1F497D"/>
              </a:solidFill>
              <a:effectLst/>
              <a:latin typeface="Symbol" panose="05050102010706020507" pitchFamily="18" charset="2"/>
              <a:ea typeface="Symbol" panose="05050102010706020507" pitchFamily="18" charset="2"/>
              <a:cs typeface="Symbol" panose="05050102010706020507" pitchFamily="18" charset="2"/>
            </a:rPr>
            <a:t>·</a:t>
          </a:r>
          <a:r>
            <a:rPr lang="nb-NO" sz="700" b="0" i="0" u="none" strike="noStrike">
              <a:solidFill>
                <a:srgbClr val="1F497D"/>
              </a:solidFill>
              <a:effectLst/>
              <a:latin typeface="Times New Roman" panose="02020603050405020304" pitchFamily="18" charset="0"/>
              <a:ea typeface="Symbol" panose="05050102010706020507" pitchFamily="18" charset="2"/>
              <a:cs typeface="Symbol" panose="05050102010706020507" pitchFamily="18" charset="2"/>
            </a:rPr>
            <a:t>         </a:t>
          </a:r>
          <a:r>
            <a:rPr lang="nb-NO" sz="1100" b="0" i="0" u="none" strike="noStrike">
              <a:solidFill>
                <a:srgbClr val="1F497D"/>
              </a:solidFill>
              <a:effectLst/>
              <a:latin typeface="Calibri" panose="020F0502020204030204" pitchFamily="34" charset="0"/>
              <a:ea typeface="Symbol" panose="05050102010706020507" pitchFamily="18" charset="2"/>
              <a:cs typeface="Symbol" panose="05050102010706020507" pitchFamily="18" charset="2"/>
            </a:rPr>
            <a:t>Definere anskaffelsen av hvert tiltak (rammeavtaler, minikonkurranse, Doffin)</a:t>
          </a:r>
        </a:p>
        <a:p>
          <a:r>
            <a:rPr lang="nb-NO">
              <a:effectLst/>
            </a:rPr>
            <a:t> </a:t>
          </a:r>
          <a:r>
            <a:rPr lang="nb-NO" sz="1100" b="0" i="0" u="none" strike="noStrike">
              <a:solidFill>
                <a:srgbClr val="1F497D"/>
              </a:solidFill>
              <a:effectLst/>
              <a:latin typeface="Symbol" panose="05050102010706020507" pitchFamily="18" charset="2"/>
              <a:ea typeface="Symbol" panose="05050102010706020507" pitchFamily="18" charset="2"/>
              <a:cs typeface="Symbol" panose="05050102010706020507" pitchFamily="18" charset="2"/>
            </a:rPr>
            <a:t>·</a:t>
          </a:r>
          <a:r>
            <a:rPr lang="nb-NO" sz="700" b="0" i="0" u="none" strike="noStrike">
              <a:solidFill>
                <a:srgbClr val="1F497D"/>
              </a:solidFill>
              <a:effectLst/>
              <a:latin typeface="Times New Roman" panose="02020603050405020304" pitchFamily="18" charset="0"/>
              <a:ea typeface="Symbol" panose="05050102010706020507" pitchFamily="18" charset="2"/>
              <a:cs typeface="Symbol" panose="05050102010706020507" pitchFamily="18" charset="2"/>
            </a:rPr>
            <a:t>         </a:t>
          </a:r>
          <a:r>
            <a:rPr lang="nb-NO" sz="1100" b="0" i="0" u="none" strike="noStrike">
              <a:solidFill>
                <a:srgbClr val="1F497D"/>
              </a:solidFill>
              <a:effectLst/>
              <a:latin typeface="Calibri" panose="020F0502020204030204" pitchFamily="34" charset="0"/>
              <a:ea typeface="Symbol" panose="05050102010706020507" pitchFamily="18" charset="2"/>
              <a:cs typeface="Symbol" panose="05050102010706020507" pitchFamily="18" charset="2"/>
            </a:rPr>
            <a:t>Vurdere ressursbehov for gjennomføringen (egenregi, ekstern bistand)</a:t>
          </a:r>
          <a:r>
            <a:rPr lang="nb-NO">
              <a:effectLst/>
            </a:rPr>
            <a:t> </a:t>
          </a:r>
        </a:p>
        <a:p>
          <a:r>
            <a:rPr lang="nb-NO" sz="1100" b="0" i="0" u="none" strike="noStrike">
              <a:solidFill>
                <a:srgbClr val="1F497D"/>
              </a:solidFill>
              <a:effectLst/>
              <a:latin typeface="Symbol" panose="05050102010706020507" pitchFamily="18" charset="2"/>
              <a:ea typeface="Symbol" panose="05050102010706020507" pitchFamily="18" charset="2"/>
              <a:cs typeface="Symbol" panose="05050102010706020507" pitchFamily="18" charset="2"/>
            </a:rPr>
            <a:t>·</a:t>
          </a:r>
          <a:r>
            <a:rPr lang="nb-NO" sz="700" b="0" i="0" u="none" strike="noStrike">
              <a:solidFill>
                <a:srgbClr val="1F497D"/>
              </a:solidFill>
              <a:effectLst/>
              <a:latin typeface="Times New Roman" panose="02020603050405020304" pitchFamily="18" charset="0"/>
              <a:ea typeface="Symbol" panose="05050102010706020507" pitchFamily="18" charset="2"/>
              <a:cs typeface="Symbol" panose="05050102010706020507" pitchFamily="18" charset="2"/>
            </a:rPr>
            <a:t>         </a:t>
          </a:r>
          <a:r>
            <a:rPr lang="nb-NO" sz="1100" b="0" i="0" u="none" strike="noStrike">
              <a:solidFill>
                <a:srgbClr val="1F497D"/>
              </a:solidFill>
              <a:effectLst/>
              <a:latin typeface="Calibri" panose="020F0502020204030204" pitchFamily="34" charset="0"/>
              <a:ea typeface="Symbol" panose="05050102010706020507" pitchFamily="18" charset="2"/>
              <a:cs typeface="Symbol" panose="05050102010706020507" pitchFamily="18" charset="2"/>
            </a:rPr>
            <a:t>Tidsplan for oppstart, gjennomføring og ferdigstillelse</a:t>
          </a:r>
          <a:r>
            <a:rPr lang="nb-NO">
              <a:effectLst/>
            </a:rPr>
            <a:t> </a:t>
          </a:r>
        </a:p>
        <a:p>
          <a:r>
            <a:rPr lang="nb-NO" sz="1100" b="0" i="0" u="none" strike="noStrike">
              <a:solidFill>
                <a:srgbClr val="1F497D"/>
              </a:solidFill>
              <a:effectLst/>
              <a:latin typeface="Symbol" panose="05050102010706020507" pitchFamily="18" charset="2"/>
              <a:ea typeface="Symbol" panose="05050102010706020507" pitchFamily="18" charset="2"/>
              <a:cs typeface="Symbol" panose="05050102010706020507" pitchFamily="18" charset="2"/>
            </a:rPr>
            <a:t>·</a:t>
          </a:r>
          <a:r>
            <a:rPr lang="nb-NO" sz="700" b="0" i="0" u="none" strike="noStrike">
              <a:solidFill>
                <a:srgbClr val="1F497D"/>
              </a:solidFill>
              <a:effectLst/>
              <a:latin typeface="Times New Roman" panose="02020603050405020304" pitchFamily="18" charset="0"/>
              <a:ea typeface="Symbol" panose="05050102010706020507" pitchFamily="18" charset="2"/>
              <a:cs typeface="Symbol" panose="05050102010706020507" pitchFamily="18" charset="2"/>
            </a:rPr>
            <a:t>         </a:t>
          </a:r>
          <a:r>
            <a:rPr lang="nb-NO" sz="1100" b="0" i="0" u="none" strike="noStrike">
              <a:solidFill>
                <a:srgbClr val="1F497D"/>
              </a:solidFill>
              <a:effectLst/>
              <a:latin typeface="Calibri" panose="020F0502020204030204" pitchFamily="34" charset="0"/>
              <a:ea typeface="Symbol" panose="05050102010706020507" pitchFamily="18" charset="2"/>
              <a:cs typeface="Symbol" panose="05050102010706020507" pitchFamily="18" charset="2"/>
            </a:rPr>
            <a:t>Fordele oppgaver</a:t>
          </a:r>
          <a:r>
            <a:rPr lang="nb-NO">
              <a:effectLst/>
            </a:rPr>
            <a:t> </a:t>
          </a:r>
        </a:p>
        <a:p>
          <a:r>
            <a:rPr lang="nb-NO" sz="1100" b="0" i="0" u="none" strike="noStrike">
              <a:solidFill>
                <a:srgbClr val="1F497D"/>
              </a:solidFill>
              <a:effectLst/>
              <a:latin typeface="Symbol" panose="05050102010706020507" pitchFamily="18" charset="2"/>
              <a:ea typeface="Symbol" panose="05050102010706020507" pitchFamily="18" charset="2"/>
              <a:cs typeface="Symbol" panose="05050102010706020507" pitchFamily="18" charset="2"/>
            </a:rPr>
            <a:t>·</a:t>
          </a:r>
          <a:r>
            <a:rPr lang="nb-NO" sz="700" b="0" i="0" u="none" strike="noStrike">
              <a:solidFill>
                <a:srgbClr val="1F497D"/>
              </a:solidFill>
              <a:effectLst/>
              <a:latin typeface="Times New Roman" panose="02020603050405020304" pitchFamily="18" charset="0"/>
              <a:ea typeface="Symbol" panose="05050102010706020507" pitchFamily="18" charset="2"/>
              <a:cs typeface="Symbol" panose="05050102010706020507" pitchFamily="18" charset="2"/>
            </a:rPr>
            <a:t>         </a:t>
          </a:r>
          <a:r>
            <a:rPr lang="nb-NO" sz="1100" b="0" i="0" u="none" strike="noStrike">
              <a:solidFill>
                <a:srgbClr val="1F497D"/>
              </a:solidFill>
              <a:effectLst/>
              <a:latin typeface="Calibri" panose="020F0502020204030204" pitchFamily="34" charset="0"/>
              <a:ea typeface="Symbol" panose="05050102010706020507" pitchFamily="18" charset="2"/>
              <a:cs typeface="Symbol" panose="05050102010706020507" pitchFamily="18" charset="2"/>
            </a:rPr>
            <a:t>Informasjon til virksomhetene</a:t>
          </a:r>
          <a:r>
            <a:rPr lang="nb-NO">
              <a:effectLst/>
            </a:rPr>
            <a:t> </a:t>
          </a:r>
        </a:p>
        <a:p>
          <a:r>
            <a:rPr lang="nb-NO" sz="1100" b="0" i="0" u="none" strike="noStrike">
              <a:solidFill>
                <a:srgbClr val="1F497D"/>
              </a:solidFill>
              <a:effectLst/>
              <a:latin typeface="Symbol" panose="05050102010706020507" pitchFamily="18" charset="2"/>
              <a:ea typeface="Symbol" panose="05050102010706020507" pitchFamily="18" charset="2"/>
              <a:cs typeface="Symbol" panose="05050102010706020507" pitchFamily="18" charset="2"/>
            </a:rPr>
            <a:t>·</a:t>
          </a:r>
          <a:r>
            <a:rPr lang="nb-NO" sz="700" b="0" i="0" u="none" strike="noStrike">
              <a:solidFill>
                <a:srgbClr val="1F497D"/>
              </a:solidFill>
              <a:effectLst/>
              <a:latin typeface="Times New Roman" panose="02020603050405020304" pitchFamily="18" charset="0"/>
              <a:ea typeface="Symbol" panose="05050102010706020507" pitchFamily="18" charset="2"/>
              <a:cs typeface="Symbol" panose="05050102010706020507" pitchFamily="18" charset="2"/>
            </a:rPr>
            <a:t>         </a:t>
          </a:r>
          <a:r>
            <a:rPr lang="nb-NO" sz="1100" b="0" i="0" u="none" strike="noStrike">
              <a:solidFill>
                <a:srgbClr val="1F497D"/>
              </a:solidFill>
              <a:effectLst/>
              <a:latin typeface="Calibri" panose="020F0502020204030204" pitchFamily="34" charset="0"/>
              <a:ea typeface="Symbol" panose="05050102010706020507" pitchFamily="18" charset="2"/>
              <a:cs typeface="Symbol" panose="05050102010706020507" pitchFamily="18" charset="2"/>
            </a:rPr>
            <a:t>Annet</a:t>
          </a:r>
          <a:r>
            <a:rPr lang="nb-NO">
              <a:effectLst/>
            </a:rPr>
            <a:t> </a:t>
          </a:r>
        </a:p>
        <a:p>
          <a:r>
            <a:rPr lang="nb-NO" sz="1100">
              <a:effectLst/>
            </a:rPr>
            <a:t>Ansvar</a:t>
          </a:r>
          <a:r>
            <a:rPr lang="nb-NO" sz="1100" baseline="0">
              <a:effectLst/>
            </a:rPr>
            <a:t> 60 prosjekt som byggnr </a:t>
          </a:r>
          <a:endParaRPr lang="nb-NO"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entraldomain\brukere\Users\inghaab\A%20oppdrag%20Prosjekter%20epost%20inn%20etc\Prosjekter%202016\Prosjektsporing%20oversikt%20over%20oppgaver%201805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sjektsporing"/>
      <sheetName val="Oppsett"/>
      <sheetName val="Prosjektsporing oversikt over o"/>
    </sheetNames>
    <sheetDataSet>
      <sheetData sheetId="0"/>
      <sheetData sheetId="1"/>
      <sheetData sheetId="2"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L76"/>
  <sheetViews>
    <sheetView tabSelected="1" topLeftCell="A24" workbookViewId="0">
      <pane ySplit="3" topLeftCell="A27" activePane="bottomLeft" state="frozen"/>
      <selection activeCell="A24" sqref="A24"/>
      <selection pane="bottomLeft" activeCell="D80" sqref="D80"/>
    </sheetView>
  </sheetViews>
  <sheetFormatPr baseColWidth="10" defaultColWidth="11.44140625" defaultRowHeight="15.6" x14ac:dyDescent="0.3"/>
  <cols>
    <col min="1" max="1" width="3.5546875" style="19" customWidth="1"/>
    <col min="2" max="2" width="22.6640625" style="19" customWidth="1"/>
    <col min="3" max="3" width="12.44140625" style="19" bestFit="1" customWidth="1"/>
    <col min="4" max="4" width="39" style="19" customWidth="1"/>
    <col min="5" max="5" width="6.109375" style="20" customWidth="1"/>
    <col min="6" max="6" width="11.5546875" style="4" customWidth="1"/>
    <col min="7" max="7" width="13" style="4" customWidth="1"/>
    <col min="8" max="8" width="14.109375" style="4" bestFit="1" customWidth="1"/>
    <col min="9" max="9" width="15.33203125" style="4" customWidth="1"/>
    <col min="10" max="10" width="14.33203125" style="4" bestFit="1" customWidth="1"/>
    <col min="11" max="16384" width="11.44140625" style="19"/>
  </cols>
  <sheetData>
    <row r="1" spans="1:5" x14ac:dyDescent="0.3">
      <c r="A1" s="1" t="s">
        <v>0</v>
      </c>
      <c r="B1" s="2"/>
      <c r="C1" s="2"/>
      <c r="D1" s="2"/>
      <c r="E1" s="3"/>
    </row>
    <row r="2" spans="1:5" hidden="1" x14ac:dyDescent="0.3">
      <c r="A2" s="2"/>
      <c r="B2" s="2"/>
      <c r="C2" s="2"/>
      <c r="D2" s="2"/>
      <c r="E2" s="3"/>
    </row>
    <row r="3" spans="1:5" hidden="1" x14ac:dyDescent="0.3">
      <c r="A3" s="5" t="s">
        <v>1</v>
      </c>
      <c r="B3" s="6" t="s">
        <v>2</v>
      </c>
      <c r="C3" s="7" t="s">
        <v>3</v>
      </c>
      <c r="D3" s="5" t="s">
        <v>4</v>
      </c>
      <c r="E3" s="8"/>
    </row>
    <row r="4" spans="1:5" ht="124.8" hidden="1" x14ac:dyDescent="0.3">
      <c r="A4" s="9">
        <v>7</v>
      </c>
      <c r="B4" s="10" t="s">
        <v>5</v>
      </c>
      <c r="C4" s="11">
        <f>2500000</f>
        <v>2500000</v>
      </c>
      <c r="D4" s="12" t="s">
        <v>6</v>
      </c>
      <c r="E4" s="13"/>
    </row>
    <row r="5" spans="1:5" ht="156" hidden="1" x14ac:dyDescent="0.3">
      <c r="A5" s="9">
        <v>9</v>
      </c>
      <c r="B5" s="10" t="s">
        <v>7</v>
      </c>
      <c r="C5" s="11">
        <v>1000000</v>
      </c>
      <c r="D5" s="12" t="s">
        <v>8</v>
      </c>
      <c r="E5" s="13"/>
    </row>
    <row r="6" spans="1:5" hidden="1" x14ac:dyDescent="0.3">
      <c r="A6" s="14"/>
      <c r="B6" s="14" t="s">
        <v>9</v>
      </c>
      <c r="C6" s="15">
        <f>SUM(C4:C5)</f>
        <v>3500000</v>
      </c>
      <c r="D6" s="14"/>
      <c r="E6" s="16"/>
    </row>
    <row r="7" spans="1:5" hidden="1" x14ac:dyDescent="0.3">
      <c r="A7" s="17"/>
      <c r="B7" s="17"/>
      <c r="C7" s="18"/>
      <c r="D7" s="17"/>
      <c r="E7" s="16"/>
    </row>
    <row r="8" spans="1:5" hidden="1" x14ac:dyDescent="0.3"/>
    <row r="9" spans="1:5" hidden="1" x14ac:dyDescent="0.3">
      <c r="A9" s="1" t="s">
        <v>10</v>
      </c>
      <c r="B9" s="1"/>
      <c r="C9" s="2"/>
      <c r="D9" s="2"/>
      <c r="E9" s="3"/>
    </row>
    <row r="10" spans="1:5" hidden="1" x14ac:dyDescent="0.3">
      <c r="A10" s="2"/>
      <c r="B10" s="2"/>
      <c r="C10" s="2"/>
      <c r="D10" s="2"/>
      <c r="E10" s="3"/>
    </row>
    <row r="11" spans="1:5" ht="21.75" hidden="1" customHeight="1" x14ac:dyDescent="0.3">
      <c r="A11" s="5" t="s">
        <v>1</v>
      </c>
      <c r="B11" s="6" t="s">
        <v>2</v>
      </c>
      <c r="C11" s="7" t="s">
        <v>3</v>
      </c>
      <c r="D11" s="5" t="s">
        <v>4</v>
      </c>
      <c r="E11" s="8"/>
    </row>
    <row r="12" spans="1:5" ht="109.2" hidden="1" x14ac:dyDescent="0.3">
      <c r="A12" s="9">
        <v>1</v>
      </c>
      <c r="B12" s="21" t="s">
        <v>11</v>
      </c>
      <c r="C12" s="11">
        <f>500000*1.25</f>
        <v>625000</v>
      </c>
      <c r="D12" s="22" t="s">
        <v>12</v>
      </c>
      <c r="E12" s="23"/>
    </row>
    <row r="13" spans="1:5" ht="202.8" hidden="1" x14ac:dyDescent="0.3">
      <c r="A13" s="9">
        <v>2</v>
      </c>
      <c r="B13" s="21" t="s">
        <v>13</v>
      </c>
      <c r="C13" s="11">
        <f>3500000*1.25</f>
        <v>4375000</v>
      </c>
      <c r="D13" s="22" t="s">
        <v>14</v>
      </c>
      <c r="E13" s="23"/>
    </row>
    <row r="14" spans="1:5" ht="140.4" hidden="1" x14ac:dyDescent="0.3">
      <c r="A14" s="9">
        <v>3</v>
      </c>
      <c r="B14" s="21" t="s">
        <v>15</v>
      </c>
      <c r="C14" s="11">
        <f>3500000*1.25</f>
        <v>4375000</v>
      </c>
      <c r="D14" s="12" t="s">
        <v>16</v>
      </c>
      <c r="E14" s="13"/>
    </row>
    <row r="15" spans="1:5" ht="78" hidden="1" x14ac:dyDescent="0.3">
      <c r="A15" s="9">
        <v>4</v>
      </c>
      <c r="B15" s="21" t="s">
        <v>17</v>
      </c>
      <c r="C15" s="11">
        <f>1000000*1.25</f>
        <v>1250000</v>
      </c>
      <c r="D15" s="22" t="s">
        <v>18</v>
      </c>
      <c r="E15" s="23"/>
    </row>
    <row r="16" spans="1:5" ht="62.4" hidden="1" x14ac:dyDescent="0.3">
      <c r="A16" s="9">
        <v>5</v>
      </c>
      <c r="B16" s="21" t="s">
        <v>19</v>
      </c>
      <c r="C16" s="11">
        <f>800000*1.25</f>
        <v>1000000</v>
      </c>
      <c r="D16" s="12" t="s">
        <v>20</v>
      </c>
      <c r="E16" s="13"/>
    </row>
    <row r="17" spans="1:10" ht="78" hidden="1" x14ac:dyDescent="0.3">
      <c r="A17" s="9">
        <v>6</v>
      </c>
      <c r="B17" s="21" t="s">
        <v>21</v>
      </c>
      <c r="C17" s="11">
        <f>500000*1.25</f>
        <v>625000</v>
      </c>
      <c r="D17" s="12" t="s">
        <v>22</v>
      </c>
      <c r="E17" s="13"/>
    </row>
    <row r="18" spans="1:10" hidden="1" x14ac:dyDescent="0.3">
      <c r="A18" s="9">
        <v>8</v>
      </c>
      <c r="B18" s="21" t="s">
        <v>23</v>
      </c>
      <c r="C18" s="11">
        <f>10000000*1.25</f>
        <v>12500000</v>
      </c>
      <c r="D18" s="12"/>
      <c r="E18" s="13"/>
    </row>
    <row r="19" spans="1:10" ht="124.8" hidden="1" x14ac:dyDescent="0.3">
      <c r="A19" s="24">
        <v>10</v>
      </c>
      <c r="B19" s="25" t="s">
        <v>24</v>
      </c>
      <c r="C19" s="26">
        <f>2000000*1.25</f>
        <v>2500000</v>
      </c>
      <c r="D19" s="27" t="s">
        <v>25</v>
      </c>
      <c r="E19" s="28"/>
    </row>
    <row r="20" spans="1:10" ht="61.5" hidden="1" customHeight="1" x14ac:dyDescent="0.3">
      <c r="A20" s="24">
        <v>11</v>
      </c>
      <c r="B20" s="25" t="s">
        <v>26</v>
      </c>
      <c r="C20" s="26">
        <f>3000000*1.25</f>
        <v>3750000</v>
      </c>
      <c r="D20" s="27" t="s">
        <v>27</v>
      </c>
      <c r="E20" s="28"/>
    </row>
    <row r="21" spans="1:10" ht="46.8" hidden="1" x14ac:dyDescent="0.3">
      <c r="A21" s="24">
        <v>12</v>
      </c>
      <c r="B21" s="29" t="s">
        <v>28</v>
      </c>
      <c r="C21" s="30">
        <f>3000000*1.25</f>
        <v>3750000</v>
      </c>
      <c r="D21" s="27" t="s">
        <v>29</v>
      </c>
      <c r="E21" s="28"/>
    </row>
    <row r="22" spans="1:10" hidden="1" x14ac:dyDescent="0.3">
      <c r="A22" s="9">
        <v>13</v>
      </c>
      <c r="B22" s="21" t="s">
        <v>30</v>
      </c>
      <c r="C22" s="11">
        <f>-SUM(C12:C18)*0.2</f>
        <v>-4950000</v>
      </c>
      <c r="D22" s="14"/>
      <c r="E22" s="16"/>
    </row>
    <row r="23" spans="1:10" hidden="1" x14ac:dyDescent="0.3">
      <c r="A23" s="14"/>
      <c r="B23" s="14" t="s">
        <v>9</v>
      </c>
      <c r="C23" s="15">
        <f>SUM(C12:C18)+C22</f>
        <v>19800000</v>
      </c>
      <c r="D23" s="14"/>
      <c r="E23" s="16"/>
    </row>
    <row r="24" spans="1:10" x14ac:dyDescent="0.3">
      <c r="A24" s="1" t="s">
        <v>31</v>
      </c>
      <c r="B24" s="2"/>
      <c r="C24" s="2"/>
      <c r="D24" s="2"/>
      <c r="E24" s="3"/>
    </row>
    <row r="25" spans="1:10" x14ac:dyDescent="0.3">
      <c r="A25" s="2"/>
      <c r="B25" s="2"/>
      <c r="C25" s="2"/>
      <c r="D25" s="2"/>
      <c r="E25" s="3"/>
    </row>
    <row r="26" spans="1:10" ht="37.5" customHeight="1" x14ac:dyDescent="0.3">
      <c r="A26" s="82" t="s">
        <v>168</v>
      </c>
      <c r="B26" s="83" t="s">
        <v>2</v>
      </c>
      <c r="C26" s="84" t="s">
        <v>32</v>
      </c>
      <c r="D26" s="82" t="s">
        <v>4</v>
      </c>
      <c r="E26" s="82" t="s">
        <v>33</v>
      </c>
      <c r="F26" s="84" t="s">
        <v>34</v>
      </c>
      <c r="G26" s="84" t="s">
        <v>107</v>
      </c>
      <c r="H26" s="84" t="s">
        <v>109</v>
      </c>
      <c r="I26" s="84" t="s">
        <v>113</v>
      </c>
      <c r="J26" s="84" t="s">
        <v>106</v>
      </c>
    </row>
    <row r="27" spans="1:10" ht="43.2" x14ac:dyDescent="0.3">
      <c r="A27" s="42">
        <v>1</v>
      </c>
      <c r="B27" s="43" t="s">
        <v>35</v>
      </c>
      <c r="C27" s="44">
        <f>440000</f>
        <v>440000</v>
      </c>
      <c r="D27" s="45" t="s">
        <v>36</v>
      </c>
      <c r="E27" s="46" t="s">
        <v>37</v>
      </c>
      <c r="F27" s="49" t="s">
        <v>140</v>
      </c>
      <c r="G27" s="49" t="s">
        <v>118</v>
      </c>
      <c r="H27" s="49" t="s">
        <v>114</v>
      </c>
      <c r="I27" s="49" t="s">
        <v>110</v>
      </c>
      <c r="J27" s="49" t="s">
        <v>110</v>
      </c>
    </row>
    <row r="28" spans="1:10" ht="57.6" x14ac:dyDescent="0.3">
      <c r="A28" s="53">
        <v>2</v>
      </c>
      <c r="B28" s="54" t="s">
        <v>38</v>
      </c>
      <c r="C28" s="55">
        <f>408000</f>
        <v>408000</v>
      </c>
      <c r="D28" s="56" t="s">
        <v>39</v>
      </c>
      <c r="E28" s="57" t="s">
        <v>37</v>
      </c>
      <c r="F28" s="58" t="s">
        <v>141</v>
      </c>
      <c r="G28" s="58" t="s">
        <v>117</v>
      </c>
      <c r="H28" s="58" t="s">
        <v>114</v>
      </c>
      <c r="I28" s="58" t="s">
        <v>110</v>
      </c>
      <c r="J28" s="58" t="s">
        <v>110</v>
      </c>
    </row>
    <row r="29" spans="1:10" ht="46.8" x14ac:dyDescent="0.3">
      <c r="A29" s="53">
        <v>3</v>
      </c>
      <c r="B29" s="54" t="s">
        <v>40</v>
      </c>
      <c r="C29" s="55">
        <f>2104000</f>
        <v>2104000</v>
      </c>
      <c r="D29" s="56" t="s">
        <v>41</v>
      </c>
      <c r="E29" s="57" t="s">
        <v>37</v>
      </c>
      <c r="F29" s="58" t="s">
        <v>142</v>
      </c>
      <c r="G29" s="58" t="s">
        <v>115</v>
      </c>
      <c r="H29" s="58"/>
      <c r="I29" s="58" t="s">
        <v>110</v>
      </c>
      <c r="J29" s="58"/>
    </row>
    <row r="30" spans="1:10" ht="46.8" x14ac:dyDescent="0.3">
      <c r="A30" s="53">
        <v>4</v>
      </c>
      <c r="B30" s="54" t="s">
        <v>43</v>
      </c>
      <c r="C30" s="55">
        <f>496000</f>
        <v>496000</v>
      </c>
      <c r="D30" s="59" t="s">
        <v>44</v>
      </c>
      <c r="E30" s="60" t="s">
        <v>45</v>
      </c>
      <c r="F30" s="58" t="s">
        <v>142</v>
      </c>
      <c r="G30" s="58" t="s">
        <v>119</v>
      </c>
      <c r="H30" s="58" t="s">
        <v>116</v>
      </c>
      <c r="I30" s="58" t="s">
        <v>110</v>
      </c>
      <c r="J30" s="58" t="s">
        <v>110</v>
      </c>
    </row>
    <row r="31" spans="1:10" ht="62.4" x14ac:dyDescent="0.3">
      <c r="A31" s="53">
        <v>5</v>
      </c>
      <c r="B31" s="54" t="s">
        <v>46</v>
      </c>
      <c r="C31" s="55">
        <f>560800</f>
        <v>560800</v>
      </c>
      <c r="D31" s="61" t="s">
        <v>47</v>
      </c>
      <c r="E31" s="57" t="s">
        <v>37</v>
      </c>
      <c r="F31" s="58" t="s">
        <v>143</v>
      </c>
      <c r="G31" s="58" t="s">
        <v>112</v>
      </c>
      <c r="H31" s="58" t="s">
        <v>114</v>
      </c>
      <c r="I31" s="58" t="s">
        <v>110</v>
      </c>
      <c r="J31" s="58" t="s">
        <v>110</v>
      </c>
    </row>
    <row r="32" spans="1:10" x14ac:dyDescent="0.3">
      <c r="A32" s="64">
        <v>6</v>
      </c>
      <c r="B32" s="65" t="s">
        <v>48</v>
      </c>
      <c r="C32" s="66">
        <f>250400</f>
        <v>250400</v>
      </c>
      <c r="D32" s="67" t="s">
        <v>49</v>
      </c>
      <c r="E32" s="68" t="s">
        <v>37</v>
      </c>
      <c r="F32" s="69"/>
      <c r="G32" s="69" t="s">
        <v>111</v>
      </c>
      <c r="H32" s="69"/>
      <c r="I32" s="69"/>
      <c r="J32" s="69"/>
    </row>
    <row r="33" spans="1:12" ht="100.8" x14ac:dyDescent="0.3">
      <c r="A33" s="53">
        <v>7</v>
      </c>
      <c r="B33" s="54" t="s">
        <v>50</v>
      </c>
      <c r="C33" s="55">
        <v>4192000</v>
      </c>
      <c r="D33" s="59" t="s">
        <v>51</v>
      </c>
      <c r="E33" s="60" t="s">
        <v>45</v>
      </c>
      <c r="F33" s="58" t="s">
        <v>144</v>
      </c>
      <c r="G33" s="58" t="s">
        <v>121</v>
      </c>
      <c r="H33" s="58" t="s">
        <v>122</v>
      </c>
      <c r="I33" s="58" t="s">
        <v>110</v>
      </c>
      <c r="J33" s="58"/>
    </row>
    <row r="34" spans="1:12" ht="72" x14ac:dyDescent="0.3">
      <c r="A34" s="53">
        <v>8</v>
      </c>
      <c r="B34" s="54" t="s">
        <v>52</v>
      </c>
      <c r="C34" s="55">
        <f>1113600</f>
        <v>1113600</v>
      </c>
      <c r="D34" s="59" t="s">
        <v>53</v>
      </c>
      <c r="E34" s="60" t="s">
        <v>45</v>
      </c>
      <c r="F34" s="58" t="s">
        <v>124</v>
      </c>
      <c r="G34" s="58" t="s">
        <v>123</v>
      </c>
      <c r="H34" s="58" t="s">
        <v>125</v>
      </c>
      <c r="I34" s="58" t="s">
        <v>110</v>
      </c>
      <c r="J34" s="58" t="s">
        <v>110</v>
      </c>
    </row>
    <row r="35" spans="1:12" ht="43.2" x14ac:dyDescent="0.3">
      <c r="A35" s="42">
        <v>9</v>
      </c>
      <c r="B35" s="43" t="s">
        <v>54</v>
      </c>
      <c r="C35" s="44">
        <f>396000</f>
        <v>396000</v>
      </c>
      <c r="D35" s="47" t="s">
        <v>55</v>
      </c>
      <c r="E35" s="48" t="s">
        <v>45</v>
      </c>
      <c r="F35" s="49" t="s">
        <v>140</v>
      </c>
      <c r="G35" s="49" t="s">
        <v>126</v>
      </c>
      <c r="H35" s="49" t="s">
        <v>114</v>
      </c>
      <c r="I35" s="49" t="s">
        <v>110</v>
      </c>
      <c r="J35" s="49" t="s">
        <v>110</v>
      </c>
    </row>
    <row r="36" spans="1:12" ht="31.2" x14ac:dyDescent="0.3">
      <c r="A36" s="64">
        <v>10</v>
      </c>
      <c r="B36" s="65" t="s">
        <v>56</v>
      </c>
      <c r="C36" s="66">
        <f>695200</f>
        <v>695200</v>
      </c>
      <c r="D36" s="70" t="s">
        <v>57</v>
      </c>
      <c r="E36" s="71" t="s">
        <v>45</v>
      </c>
      <c r="F36" s="69" t="s">
        <v>127</v>
      </c>
      <c r="G36" s="69" t="s">
        <v>111</v>
      </c>
      <c r="H36" s="69" t="s">
        <v>128</v>
      </c>
      <c r="I36" s="69"/>
      <c r="J36" s="69"/>
    </row>
    <row r="37" spans="1:12" ht="31.2" x14ac:dyDescent="0.3">
      <c r="A37" s="64">
        <v>11</v>
      </c>
      <c r="B37" s="65" t="s">
        <v>58</v>
      </c>
      <c r="C37" s="66">
        <f>800000</f>
        <v>800000</v>
      </c>
      <c r="D37" s="70" t="s">
        <v>59</v>
      </c>
      <c r="E37" s="71" t="s">
        <v>60</v>
      </c>
      <c r="F37" s="69" t="s">
        <v>132</v>
      </c>
      <c r="G37" s="69" t="s">
        <v>133</v>
      </c>
      <c r="H37" s="69"/>
      <c r="I37" s="69" t="s">
        <v>134</v>
      </c>
      <c r="J37" s="69"/>
    </row>
    <row r="38" spans="1:12" ht="86.4" x14ac:dyDescent="0.3">
      <c r="A38" s="53">
        <v>12</v>
      </c>
      <c r="B38" s="54" t="s">
        <v>58</v>
      </c>
      <c r="C38" s="55">
        <f>1040000</f>
        <v>1040000</v>
      </c>
      <c r="D38" s="59" t="s">
        <v>61</v>
      </c>
      <c r="E38" s="60" t="s">
        <v>60</v>
      </c>
      <c r="F38" s="58" t="s">
        <v>135</v>
      </c>
      <c r="G38" s="58" t="s">
        <v>121</v>
      </c>
      <c r="H38" s="58" t="s">
        <v>137</v>
      </c>
      <c r="I38" s="58" t="s">
        <v>134</v>
      </c>
      <c r="J38" s="58"/>
    </row>
    <row r="39" spans="1:12" ht="57.6" x14ac:dyDescent="0.3">
      <c r="A39" s="53">
        <v>13</v>
      </c>
      <c r="B39" s="54" t="s">
        <v>64</v>
      </c>
      <c r="C39" s="55">
        <f>800000</f>
        <v>800000</v>
      </c>
      <c r="D39" s="59" t="s">
        <v>65</v>
      </c>
      <c r="E39" s="60" t="s">
        <v>60</v>
      </c>
      <c r="F39" s="58" t="s">
        <v>42</v>
      </c>
      <c r="G39" s="58" t="s">
        <v>136</v>
      </c>
      <c r="H39" s="58" t="s">
        <v>148</v>
      </c>
      <c r="I39" s="58" t="s">
        <v>134</v>
      </c>
      <c r="J39" s="58" t="s">
        <v>134</v>
      </c>
    </row>
    <row r="40" spans="1:12" ht="100.8" x14ac:dyDescent="0.3">
      <c r="A40" s="53">
        <v>14</v>
      </c>
      <c r="B40" s="54" t="s">
        <v>66</v>
      </c>
      <c r="C40" s="55">
        <f>1760000</f>
        <v>1760000</v>
      </c>
      <c r="D40" s="59" t="s">
        <v>67</v>
      </c>
      <c r="E40" s="60" t="s">
        <v>60</v>
      </c>
      <c r="F40" s="58" t="s">
        <v>139</v>
      </c>
      <c r="G40" s="58" t="s">
        <v>121</v>
      </c>
      <c r="H40" s="58" t="s">
        <v>138</v>
      </c>
      <c r="I40" s="58" t="s">
        <v>134</v>
      </c>
      <c r="J40" s="58"/>
    </row>
    <row r="41" spans="1:12" ht="187.2" x14ac:dyDescent="0.3">
      <c r="A41" s="53">
        <v>15</v>
      </c>
      <c r="B41" s="54" t="s">
        <v>68</v>
      </c>
      <c r="C41" s="55">
        <v>2400000</v>
      </c>
      <c r="D41" s="59" t="s">
        <v>69</v>
      </c>
      <c r="E41" s="60" t="s">
        <v>70</v>
      </c>
      <c r="F41" s="58" t="s">
        <v>145</v>
      </c>
      <c r="G41" s="58" t="s">
        <v>146</v>
      </c>
      <c r="H41" s="58" t="s">
        <v>147</v>
      </c>
      <c r="I41" s="58" t="s">
        <v>134</v>
      </c>
      <c r="J41" s="58" t="s">
        <v>134</v>
      </c>
    </row>
    <row r="42" spans="1:12" ht="28.8" x14ac:dyDescent="0.3">
      <c r="A42" s="53">
        <v>16</v>
      </c>
      <c r="B42" s="54" t="s">
        <v>71</v>
      </c>
      <c r="C42" s="55">
        <f>240000</f>
        <v>240000</v>
      </c>
      <c r="D42" s="59" t="s">
        <v>72</v>
      </c>
      <c r="E42" s="60" t="s">
        <v>45</v>
      </c>
      <c r="F42" s="58" t="s">
        <v>142</v>
      </c>
      <c r="G42" s="58" t="s">
        <v>149</v>
      </c>
      <c r="H42" s="58" t="s">
        <v>150</v>
      </c>
      <c r="I42" s="58" t="s">
        <v>110</v>
      </c>
      <c r="J42" s="58" t="s">
        <v>110</v>
      </c>
      <c r="L42" s="19" t="s">
        <v>167</v>
      </c>
    </row>
    <row r="43" spans="1:12" ht="72" x14ac:dyDescent="0.3">
      <c r="A43" s="53">
        <v>17</v>
      </c>
      <c r="B43" s="54" t="s">
        <v>73</v>
      </c>
      <c r="C43" s="55">
        <f>1200000</f>
        <v>1200000</v>
      </c>
      <c r="D43" s="59" t="s">
        <v>108</v>
      </c>
      <c r="E43" s="60" t="s">
        <v>153</v>
      </c>
      <c r="F43" s="58" t="s">
        <v>151</v>
      </c>
      <c r="G43" s="58" t="s">
        <v>121</v>
      </c>
      <c r="H43" s="58" t="s">
        <v>152</v>
      </c>
      <c r="I43" s="58"/>
      <c r="J43" s="58"/>
    </row>
    <row r="44" spans="1:12" ht="28.8" x14ac:dyDescent="0.3">
      <c r="A44" s="53">
        <v>18</v>
      </c>
      <c r="B44" s="54" t="s">
        <v>74</v>
      </c>
      <c r="C44" s="55">
        <f>400000</f>
        <v>400000</v>
      </c>
      <c r="D44" s="59" t="s">
        <v>75</v>
      </c>
      <c r="E44" s="60" t="s">
        <v>45</v>
      </c>
      <c r="F44" s="58" t="s">
        <v>139</v>
      </c>
      <c r="G44" s="58" t="s">
        <v>121</v>
      </c>
      <c r="H44" s="58"/>
      <c r="I44" s="58"/>
      <c r="J44" s="58"/>
    </row>
    <row r="45" spans="1:12" ht="187.2" x14ac:dyDescent="0.3">
      <c r="A45" s="53">
        <v>19</v>
      </c>
      <c r="B45" s="54" t="s">
        <v>76</v>
      </c>
      <c r="C45" s="55">
        <f>280000</f>
        <v>280000</v>
      </c>
      <c r="D45" s="59" t="s">
        <v>77</v>
      </c>
      <c r="E45" s="60" t="s">
        <v>78</v>
      </c>
      <c r="F45" s="58" t="s">
        <v>42</v>
      </c>
      <c r="G45" s="58" t="s">
        <v>154</v>
      </c>
      <c r="H45" s="58" t="s">
        <v>148</v>
      </c>
      <c r="I45" s="58" t="s">
        <v>134</v>
      </c>
      <c r="J45" s="58" t="s">
        <v>134</v>
      </c>
    </row>
    <row r="46" spans="1:12" ht="31.2" x14ac:dyDescent="0.3">
      <c r="A46" s="64">
        <v>20</v>
      </c>
      <c r="B46" s="65" t="s">
        <v>79</v>
      </c>
      <c r="C46" s="66">
        <f>640000</f>
        <v>640000</v>
      </c>
      <c r="D46" s="70" t="s">
        <v>80</v>
      </c>
      <c r="E46" s="71" t="s">
        <v>37</v>
      </c>
      <c r="F46" s="69"/>
      <c r="G46" s="69" t="s">
        <v>111</v>
      </c>
      <c r="H46" s="69"/>
      <c r="I46" s="69"/>
      <c r="J46" s="69"/>
    </row>
    <row r="47" spans="1:12" ht="31.2" x14ac:dyDescent="0.3">
      <c r="A47" s="53">
        <v>21</v>
      </c>
      <c r="B47" s="54" t="s">
        <v>81</v>
      </c>
      <c r="C47" s="55">
        <f>288000</f>
        <v>288000</v>
      </c>
      <c r="D47" s="59" t="s">
        <v>82</v>
      </c>
      <c r="E47" s="60" t="s">
        <v>83</v>
      </c>
      <c r="F47" s="58"/>
      <c r="G47" s="58" t="s">
        <v>165</v>
      </c>
      <c r="H47" s="58" t="s">
        <v>155</v>
      </c>
      <c r="I47" s="58" t="s">
        <v>110</v>
      </c>
      <c r="J47" s="58" t="s">
        <v>110</v>
      </c>
    </row>
    <row r="48" spans="1:12" ht="46.8" x14ac:dyDescent="0.3">
      <c r="A48" s="64">
        <v>22</v>
      </c>
      <c r="B48" s="65" t="s">
        <v>84</v>
      </c>
      <c r="C48" s="66">
        <f>55000</f>
        <v>55000</v>
      </c>
      <c r="D48" s="72" t="s">
        <v>85</v>
      </c>
      <c r="E48" s="73" t="s">
        <v>45</v>
      </c>
      <c r="F48" s="69"/>
      <c r="G48" s="69" t="s">
        <v>111</v>
      </c>
      <c r="H48" s="69"/>
      <c r="I48" s="69"/>
      <c r="J48" s="69"/>
    </row>
    <row r="49" spans="1:10" ht="31.2" x14ac:dyDescent="0.3">
      <c r="A49" s="64">
        <v>23</v>
      </c>
      <c r="B49" s="65" t="s">
        <v>62</v>
      </c>
      <c r="C49" s="66">
        <v>1200000</v>
      </c>
      <c r="D49" s="70" t="s">
        <v>63</v>
      </c>
      <c r="E49" s="71"/>
      <c r="F49" s="69"/>
      <c r="G49" s="69" t="s">
        <v>166</v>
      </c>
      <c r="H49" s="69"/>
      <c r="I49" s="69"/>
      <c r="J49" s="69"/>
    </row>
    <row r="50" spans="1:10" x14ac:dyDescent="0.3">
      <c r="A50" s="14"/>
      <c r="B50" s="14" t="s">
        <v>9</v>
      </c>
      <c r="C50" s="15">
        <f>SUM(C27:C49)</f>
        <v>21759000</v>
      </c>
      <c r="D50" s="21"/>
      <c r="E50" s="34"/>
      <c r="F50" s="50"/>
      <c r="G50" s="50"/>
      <c r="H50" s="50"/>
      <c r="I50" s="50"/>
      <c r="J50" s="50"/>
    </row>
    <row r="51" spans="1:10" x14ac:dyDescent="0.3">
      <c r="D51" s="35"/>
      <c r="F51" s="51"/>
      <c r="G51" s="51"/>
      <c r="H51" s="51"/>
      <c r="I51" s="51"/>
      <c r="J51" s="51"/>
    </row>
    <row r="52" spans="1:10" x14ac:dyDescent="0.3">
      <c r="D52" s="35"/>
      <c r="F52" s="51"/>
      <c r="G52" s="51"/>
      <c r="H52" s="51"/>
      <c r="I52" s="51"/>
      <c r="J52" s="51"/>
    </row>
    <row r="53" spans="1:10" x14ac:dyDescent="0.3">
      <c r="A53" s="1" t="s">
        <v>86</v>
      </c>
      <c r="B53" s="2"/>
      <c r="C53" s="2"/>
      <c r="D53" s="36"/>
      <c r="E53" s="3"/>
      <c r="F53" s="51"/>
      <c r="G53" s="51"/>
      <c r="H53" s="51"/>
      <c r="I53" s="51"/>
      <c r="J53" s="51"/>
    </row>
    <row r="54" spans="1:10" x14ac:dyDescent="0.3">
      <c r="A54" s="2"/>
      <c r="B54" s="2"/>
      <c r="C54" s="2"/>
      <c r="D54" s="36"/>
      <c r="E54" s="3"/>
      <c r="F54" s="51"/>
      <c r="G54" s="51"/>
      <c r="H54" s="51"/>
      <c r="I54" s="51"/>
      <c r="J54" s="51"/>
    </row>
    <row r="55" spans="1:10" ht="38.25" customHeight="1" x14ac:dyDescent="0.3">
      <c r="A55" s="31" t="s">
        <v>1</v>
      </c>
      <c r="B55" s="32" t="s">
        <v>2</v>
      </c>
      <c r="C55" s="33" t="s">
        <v>87</v>
      </c>
      <c r="D55" s="37" t="s">
        <v>4</v>
      </c>
      <c r="E55" s="31" t="s">
        <v>33</v>
      </c>
      <c r="F55" s="52" t="s">
        <v>34</v>
      </c>
      <c r="G55" s="52"/>
      <c r="H55" s="52"/>
      <c r="I55" s="52"/>
      <c r="J55" s="52"/>
    </row>
    <row r="56" spans="1:10" ht="72" x14ac:dyDescent="0.3">
      <c r="A56" s="53">
        <v>1</v>
      </c>
      <c r="B56" s="54" t="s">
        <v>88</v>
      </c>
      <c r="C56" s="55">
        <f>960000*1.25</f>
        <v>1200000</v>
      </c>
      <c r="D56" s="56" t="s">
        <v>89</v>
      </c>
      <c r="E56" s="57" t="s">
        <v>37</v>
      </c>
      <c r="F56" s="58" t="s">
        <v>129</v>
      </c>
      <c r="G56" s="58" t="s">
        <v>131</v>
      </c>
      <c r="H56" s="58" t="s">
        <v>130</v>
      </c>
      <c r="I56" s="58" t="s">
        <v>110</v>
      </c>
      <c r="J56" s="58" t="s">
        <v>110</v>
      </c>
    </row>
    <row r="57" spans="1:10" ht="31.2" x14ac:dyDescent="0.3">
      <c r="A57" s="64">
        <v>2</v>
      </c>
      <c r="B57" s="65" t="s">
        <v>90</v>
      </c>
      <c r="C57" s="66">
        <f>1200000*1.25</f>
        <v>1500000</v>
      </c>
      <c r="D57" s="72" t="s">
        <v>91</v>
      </c>
      <c r="E57" s="73" t="s">
        <v>92</v>
      </c>
      <c r="F57" s="69"/>
      <c r="G57" s="69" t="s">
        <v>133</v>
      </c>
      <c r="H57" s="69"/>
      <c r="I57" s="69"/>
      <c r="J57" s="69"/>
    </row>
    <row r="58" spans="1:10" ht="86.4" x14ac:dyDescent="0.3">
      <c r="A58" s="53">
        <v>3</v>
      </c>
      <c r="B58" s="54" t="s">
        <v>62</v>
      </c>
      <c r="C58" s="55">
        <f>4640000*1.25</f>
        <v>5800000</v>
      </c>
      <c r="D58" s="56" t="s">
        <v>156</v>
      </c>
      <c r="E58" s="57" t="s">
        <v>93</v>
      </c>
      <c r="F58" s="58" t="s">
        <v>159</v>
      </c>
      <c r="G58" s="58" t="s">
        <v>120</v>
      </c>
      <c r="H58" s="58" t="s">
        <v>158</v>
      </c>
      <c r="I58" s="58" t="s">
        <v>134</v>
      </c>
      <c r="J58" s="58"/>
    </row>
    <row r="59" spans="1:10" ht="62.4" x14ac:dyDescent="0.3">
      <c r="A59" s="53">
        <v>4</v>
      </c>
      <c r="B59" s="74" t="s">
        <v>62</v>
      </c>
      <c r="C59" s="75">
        <f>3400000*1.25-1566250</f>
        <v>2683750</v>
      </c>
      <c r="D59" s="76" t="s">
        <v>157</v>
      </c>
      <c r="E59" s="57" t="s">
        <v>93</v>
      </c>
      <c r="F59" s="58" t="s">
        <v>160</v>
      </c>
      <c r="G59" s="58" t="s">
        <v>120</v>
      </c>
      <c r="H59" s="58" t="s">
        <v>161</v>
      </c>
      <c r="I59" s="58" t="s">
        <v>134</v>
      </c>
      <c r="J59" s="58"/>
    </row>
    <row r="60" spans="1:10" ht="100.8" x14ac:dyDescent="0.3">
      <c r="A60" s="53">
        <v>5</v>
      </c>
      <c r="B60" s="54" t="s">
        <v>66</v>
      </c>
      <c r="C60" s="55">
        <f>880000*1.25</f>
        <v>1100000</v>
      </c>
      <c r="D60" s="56" t="s">
        <v>94</v>
      </c>
      <c r="E60" s="57" t="s">
        <v>95</v>
      </c>
      <c r="F60" s="58" t="s">
        <v>162</v>
      </c>
      <c r="G60" s="58" t="s">
        <v>120</v>
      </c>
      <c r="H60" s="58" t="s">
        <v>163</v>
      </c>
      <c r="I60" s="58" t="s">
        <v>134</v>
      </c>
      <c r="J60" s="58"/>
    </row>
    <row r="61" spans="1:10" ht="28.8" x14ac:dyDescent="0.3">
      <c r="A61" s="53">
        <v>6</v>
      </c>
      <c r="B61" s="54" t="s">
        <v>96</v>
      </c>
      <c r="C61" s="55">
        <v>250000</v>
      </c>
      <c r="D61" s="62" t="s">
        <v>97</v>
      </c>
      <c r="E61" s="63" t="s">
        <v>45</v>
      </c>
      <c r="F61" s="58" t="s">
        <v>160</v>
      </c>
      <c r="G61" s="58" t="s">
        <v>164</v>
      </c>
      <c r="H61" s="58" t="s">
        <v>150</v>
      </c>
      <c r="I61" s="58" t="s">
        <v>110</v>
      </c>
      <c r="J61" s="58" t="s">
        <v>110</v>
      </c>
    </row>
    <row r="62" spans="1:10" ht="46.8" x14ac:dyDescent="0.3">
      <c r="A62" s="77">
        <v>7</v>
      </c>
      <c r="B62" s="78" t="s">
        <v>98</v>
      </c>
      <c r="C62" s="79">
        <f>3840000*1.25</f>
        <v>4800000</v>
      </c>
      <c r="D62" s="80" t="s">
        <v>99</v>
      </c>
      <c r="E62" s="81"/>
      <c r="F62" s="69" t="s">
        <v>133</v>
      </c>
      <c r="G62" s="69"/>
      <c r="H62" s="69"/>
      <c r="I62" s="69"/>
      <c r="J62" s="69"/>
    </row>
    <row r="63" spans="1:10" ht="30" customHeight="1" x14ac:dyDescent="0.3">
      <c r="A63" s="77">
        <v>8</v>
      </c>
      <c r="B63" s="78" t="s">
        <v>100</v>
      </c>
      <c r="C63" s="79">
        <f>1600000*1.25</f>
        <v>2000000</v>
      </c>
      <c r="D63" s="80" t="s">
        <v>101</v>
      </c>
      <c r="E63" s="81"/>
      <c r="F63" s="69" t="s">
        <v>133</v>
      </c>
      <c r="G63" s="69"/>
      <c r="H63" s="69"/>
      <c r="I63" s="69"/>
      <c r="J63" s="69"/>
    </row>
    <row r="64" spans="1:10" x14ac:dyDescent="0.3">
      <c r="A64" s="9">
        <v>9</v>
      </c>
      <c r="B64" s="21" t="s">
        <v>30</v>
      </c>
      <c r="C64" s="11">
        <f>-SUM(C56:C61)*0.2</f>
        <v>-2506750</v>
      </c>
      <c r="D64" s="14"/>
      <c r="E64" s="34"/>
      <c r="F64" s="50"/>
      <c r="G64" s="50"/>
      <c r="H64" s="50"/>
      <c r="I64" s="50"/>
      <c r="J64" s="50"/>
    </row>
    <row r="65" spans="1:10" x14ac:dyDescent="0.3">
      <c r="A65" s="14"/>
      <c r="B65" s="14" t="s">
        <v>9</v>
      </c>
      <c r="C65" s="15">
        <f>SUM(C56:C61)+C64</f>
        <v>10027000</v>
      </c>
      <c r="D65" s="14"/>
      <c r="E65" s="34"/>
      <c r="F65" s="50"/>
      <c r="G65" s="50"/>
      <c r="H65" s="50"/>
      <c r="I65" s="50"/>
      <c r="J65" s="50"/>
    </row>
    <row r="66" spans="1:10" x14ac:dyDescent="0.3">
      <c r="A66" s="14"/>
      <c r="B66" s="14"/>
      <c r="C66" s="14"/>
      <c r="D66" s="14"/>
      <c r="E66" s="34"/>
      <c r="F66" s="50"/>
      <c r="G66" s="50"/>
      <c r="H66" s="50"/>
      <c r="I66" s="50"/>
      <c r="J66" s="50"/>
    </row>
    <row r="67" spans="1:10" x14ac:dyDescent="0.3">
      <c r="A67" s="14"/>
      <c r="B67" s="38" t="s">
        <v>102</v>
      </c>
      <c r="C67" s="39">
        <f>C6+C23+C50+C65</f>
        <v>55086000</v>
      </c>
      <c r="D67" s="14"/>
      <c r="E67" s="34"/>
      <c r="F67" s="50"/>
      <c r="G67" s="50"/>
      <c r="H67" s="50"/>
      <c r="I67" s="50"/>
      <c r="J67" s="50"/>
    </row>
    <row r="68" spans="1:10" x14ac:dyDescent="0.3">
      <c r="C68" s="40">
        <f>C65+C50+C23+C6</f>
        <v>55086000</v>
      </c>
      <c r="D68" s="19" t="s">
        <v>103</v>
      </c>
    </row>
    <row r="69" spans="1:10" x14ac:dyDescent="0.3">
      <c r="C69" s="41">
        <f>33679000+20207000</f>
        <v>53886000</v>
      </c>
      <c r="D69" s="19" t="s">
        <v>104</v>
      </c>
    </row>
    <row r="70" spans="1:10" x14ac:dyDescent="0.3">
      <c r="C70" s="40">
        <f>C68-C69</f>
        <v>1200000</v>
      </c>
      <c r="D70" s="19" t="s">
        <v>105</v>
      </c>
    </row>
    <row r="72" spans="1:10" x14ac:dyDescent="0.3">
      <c r="C72" s="85"/>
      <c r="D72" s="19" t="s">
        <v>169</v>
      </c>
    </row>
    <row r="74" spans="1:10" x14ac:dyDescent="0.3">
      <c r="C74" s="86"/>
      <c r="D74" s="19" t="s">
        <v>170</v>
      </c>
    </row>
    <row r="76" spans="1:10" x14ac:dyDescent="0.3">
      <c r="C76" s="87"/>
      <c r="D76" s="19" t="s">
        <v>171</v>
      </c>
    </row>
  </sheetData>
  <pageMargins left="0.7" right="0.7" top="0.75" bottom="0.75" header="0.3" footer="0.3"/>
  <pageSetup paperSize="9" scale="4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Tiltak 2016 2</vt:lpstr>
    </vt:vector>
  </TitlesOfParts>
  <Company>Sandnes Kommune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Doke, Sheryl</dc:creator>
  <cp:lastModifiedBy>Nordås, Gunn</cp:lastModifiedBy>
  <cp:lastPrinted>2016-08-17T09:34:39Z</cp:lastPrinted>
  <dcterms:created xsi:type="dcterms:W3CDTF">2016-08-15T08:51:37Z</dcterms:created>
  <dcterms:modified xsi:type="dcterms:W3CDTF">2016-08-18T06:34:12Z</dcterms:modified>
</cp:coreProperties>
</file>